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48" windowWidth="11292" windowHeight="6060" activeTab="3"/>
  </bookViews>
  <sheets>
    <sheet name="Results input" sheetId="7" r:id="rId1"/>
    <sheet name="Men" sheetId="8" r:id="rId2"/>
    <sheet name="Women" sheetId="9" r:id="rId3"/>
    <sheet name="Final Positions" sheetId="3" r:id="rId4"/>
    <sheet name="Men dec." sheetId="4" r:id="rId5"/>
    <sheet name="women dec" sheetId="5" r:id="rId6"/>
    <sheet name="Read me 1st" sheetId="6" r:id="rId7"/>
  </sheets>
  <definedNames>
    <definedName name="_xlnm._FilterDatabase" localSheetId="3" hidden="1">'Final Positions'!$A$15:$O$22</definedName>
    <definedName name="Men_sort_Area">'Final Positions'!$A$3:$O$10</definedName>
    <definedName name="_xlnm.Print_Area" localSheetId="3">'Final Positions'!$A$1:$P$23</definedName>
    <definedName name="_xlnm.Print_Area" localSheetId="1">Men!$A$1:$R$74</definedName>
    <definedName name="_xlnm.Print_Area" localSheetId="4">'Men dec.'!$A$1:$Q$49</definedName>
    <definedName name="_xlnm.Print_Area" localSheetId="2">Women!$A$1:$R$68</definedName>
    <definedName name="_xlnm.Print_Area" localSheetId="5">'women dec'!$A$1:$Q$39</definedName>
    <definedName name="R___N_lions">'Final Positions'!$A$3:$O$10</definedName>
    <definedName name="Women_sort_area">'Final Positions'!$A$15:$O$22</definedName>
  </definedNames>
  <calcPr calcId="145621"/>
</workbook>
</file>

<file path=xl/calcChain.xml><?xml version="1.0" encoding="utf-8"?>
<calcChain xmlns="http://schemas.openxmlformats.org/spreadsheetml/2006/main">
  <c r="K175" i="7" l="1"/>
  <c r="J175" i="7"/>
  <c r="M175" i="7"/>
  <c r="M3" i="9"/>
  <c r="M31" i="9"/>
  <c r="F5" i="3"/>
  <c r="J5" i="3"/>
  <c r="N5" i="3"/>
  <c r="G5" i="3"/>
  <c r="K5" i="3"/>
  <c r="O5" i="3"/>
  <c r="F4" i="3"/>
  <c r="J4" i="3"/>
  <c r="N4" i="3"/>
  <c r="G4" i="3"/>
  <c r="K4" i="3"/>
  <c r="O4" i="3"/>
  <c r="F8" i="3"/>
  <c r="J8" i="3"/>
  <c r="N8" i="3"/>
  <c r="G8" i="3"/>
  <c r="K8" i="3"/>
  <c r="O8" i="3"/>
  <c r="F10" i="3"/>
  <c r="J10" i="3"/>
  <c r="N10" i="3"/>
  <c r="G10" i="3"/>
  <c r="K10" i="3"/>
  <c r="O10" i="3"/>
  <c r="F7" i="3"/>
  <c r="J7" i="3"/>
  <c r="N7" i="3"/>
  <c r="G7" i="3"/>
  <c r="K7" i="3"/>
  <c r="O7" i="3"/>
  <c r="F6" i="3"/>
  <c r="J6" i="3"/>
  <c r="N6" i="3"/>
  <c r="G6" i="3"/>
  <c r="K6" i="3"/>
  <c r="O6" i="3"/>
  <c r="F3" i="3"/>
  <c r="J3" i="3"/>
  <c r="N3" i="3"/>
  <c r="G3" i="3"/>
  <c r="K3" i="3"/>
  <c r="O3" i="3"/>
  <c r="F9" i="3"/>
  <c r="J9" i="3"/>
  <c r="N9" i="3"/>
  <c r="G9" i="3"/>
  <c r="K9" i="3"/>
  <c r="O9" i="3"/>
  <c r="F18" i="3"/>
  <c r="J18" i="3"/>
  <c r="N18" i="3"/>
  <c r="G18" i="3"/>
  <c r="K18" i="3"/>
  <c r="O18" i="3"/>
  <c r="F17" i="3"/>
  <c r="J17" i="3"/>
  <c r="N17" i="3"/>
  <c r="G17" i="3"/>
  <c r="K17" i="3"/>
  <c r="O17" i="3"/>
  <c r="F21" i="3"/>
  <c r="J21" i="3"/>
  <c r="N21" i="3"/>
  <c r="G21" i="3"/>
  <c r="K21" i="3"/>
  <c r="O21" i="3"/>
  <c r="F20" i="3"/>
  <c r="J20" i="3"/>
  <c r="N20" i="3"/>
  <c r="G20" i="3"/>
  <c r="K20" i="3"/>
  <c r="O20" i="3"/>
  <c r="F16" i="3"/>
  <c r="G16" i="3"/>
  <c r="K16" i="3"/>
  <c r="O16" i="3"/>
  <c r="J16" i="3"/>
  <c r="N16" i="3"/>
  <c r="F19" i="3"/>
  <c r="J19" i="3"/>
  <c r="N19" i="3"/>
  <c r="G19" i="3"/>
  <c r="K19" i="3"/>
  <c r="O19" i="3"/>
  <c r="F15" i="3"/>
  <c r="J15" i="3"/>
  <c r="N15" i="3"/>
  <c r="G15" i="3"/>
  <c r="K15" i="3"/>
  <c r="O15" i="3"/>
  <c r="F22" i="3"/>
  <c r="J22" i="3"/>
  <c r="N22" i="3"/>
  <c r="G22" i="3"/>
  <c r="K22" i="3"/>
  <c r="O22" i="3"/>
  <c r="C1" i="8"/>
  <c r="C35" i="8"/>
  <c r="E1" i="8"/>
  <c r="E35" i="8"/>
  <c r="G1" i="8"/>
  <c r="G35" i="8"/>
  <c r="I1" i="8"/>
  <c r="I35" i="8"/>
  <c r="K1" i="8"/>
  <c r="M1" i="8"/>
  <c r="M35" i="8"/>
  <c r="O1" i="8"/>
  <c r="O35" i="8"/>
  <c r="Q1" i="8"/>
  <c r="Q35" i="8"/>
  <c r="C2" i="8"/>
  <c r="C36" i="8"/>
  <c r="E2" i="8"/>
  <c r="E36" i="8"/>
  <c r="G2" i="8"/>
  <c r="G36" i="8"/>
  <c r="I2" i="8"/>
  <c r="I36" i="8"/>
  <c r="K2" i="8"/>
  <c r="K36" i="8"/>
  <c r="M2" i="8"/>
  <c r="M36" i="8"/>
  <c r="O2" i="8"/>
  <c r="O36" i="8"/>
  <c r="Q2" i="8"/>
  <c r="Q36" i="8"/>
  <c r="A3" i="8"/>
  <c r="C3" i="8"/>
  <c r="E3" i="8"/>
  <c r="G3" i="8"/>
  <c r="I3" i="8"/>
  <c r="K3" i="8"/>
  <c r="M3" i="8"/>
  <c r="O3" i="8"/>
  <c r="Q3" i="8"/>
  <c r="A5" i="8"/>
  <c r="C5" i="8"/>
  <c r="E5" i="8"/>
  <c r="G5" i="8"/>
  <c r="I5" i="8"/>
  <c r="K5" i="8"/>
  <c r="M5" i="8"/>
  <c r="O5" i="8"/>
  <c r="Q5" i="8"/>
  <c r="A7" i="8"/>
  <c r="C7" i="8"/>
  <c r="E7" i="8"/>
  <c r="G7" i="8"/>
  <c r="I7" i="8"/>
  <c r="K7" i="8"/>
  <c r="M7" i="8"/>
  <c r="O7" i="8"/>
  <c r="Q7" i="8"/>
  <c r="A9" i="8"/>
  <c r="C9" i="8"/>
  <c r="E9" i="8"/>
  <c r="G9" i="8"/>
  <c r="I9" i="8"/>
  <c r="K9" i="8"/>
  <c r="M9" i="8"/>
  <c r="O9" i="8"/>
  <c r="Q9" i="8"/>
  <c r="A11" i="8"/>
  <c r="C11" i="8"/>
  <c r="E11" i="8"/>
  <c r="G11" i="8"/>
  <c r="I11" i="8"/>
  <c r="K11" i="8"/>
  <c r="M11" i="8"/>
  <c r="O11" i="8"/>
  <c r="Q11" i="8"/>
  <c r="A13" i="8"/>
  <c r="C13" i="8"/>
  <c r="E13" i="8"/>
  <c r="G13" i="8"/>
  <c r="I13" i="8"/>
  <c r="K13" i="8"/>
  <c r="M13" i="8"/>
  <c r="O13" i="8"/>
  <c r="Q13" i="8"/>
  <c r="A15" i="8"/>
  <c r="C15" i="8"/>
  <c r="E15" i="8"/>
  <c r="G15" i="8"/>
  <c r="I15" i="8"/>
  <c r="K15" i="8"/>
  <c r="M15" i="8"/>
  <c r="O15" i="8"/>
  <c r="Q15" i="8"/>
  <c r="A17" i="8"/>
  <c r="C17" i="8"/>
  <c r="E17" i="8"/>
  <c r="G17" i="8"/>
  <c r="I17" i="8"/>
  <c r="K17" i="8"/>
  <c r="M17" i="8"/>
  <c r="O17" i="8"/>
  <c r="Q17" i="8"/>
  <c r="A19" i="8"/>
  <c r="C19" i="8"/>
  <c r="E19" i="8"/>
  <c r="G19" i="8"/>
  <c r="I19" i="8"/>
  <c r="K19" i="8"/>
  <c r="M19" i="8"/>
  <c r="O19" i="8"/>
  <c r="Q19" i="8"/>
  <c r="A21" i="8"/>
  <c r="C21" i="8"/>
  <c r="E21" i="8"/>
  <c r="G21" i="8"/>
  <c r="I21" i="8"/>
  <c r="K21" i="8"/>
  <c r="M21" i="8"/>
  <c r="O21" i="8"/>
  <c r="Q21" i="8"/>
  <c r="A23" i="8"/>
  <c r="C23" i="8"/>
  <c r="E23" i="8"/>
  <c r="G23" i="8"/>
  <c r="I23" i="8"/>
  <c r="K23" i="8"/>
  <c r="M23" i="8"/>
  <c r="O23" i="8"/>
  <c r="Q23" i="8"/>
  <c r="A25" i="8"/>
  <c r="C25" i="8"/>
  <c r="E25" i="8"/>
  <c r="G25" i="8"/>
  <c r="I25" i="8"/>
  <c r="K25" i="8"/>
  <c r="M25" i="8"/>
  <c r="O25" i="8"/>
  <c r="Q25" i="8"/>
  <c r="A27" i="8"/>
  <c r="A28" i="8"/>
  <c r="C28" i="8"/>
  <c r="E28" i="8"/>
  <c r="G28" i="8"/>
  <c r="I28" i="8"/>
  <c r="K28" i="8"/>
  <c r="M28" i="8"/>
  <c r="O28" i="8"/>
  <c r="Q28" i="8"/>
  <c r="C29" i="8"/>
  <c r="E29" i="8"/>
  <c r="G29" i="8"/>
  <c r="I29" i="8"/>
  <c r="K29" i="8"/>
  <c r="M29" i="8"/>
  <c r="O29" i="8"/>
  <c r="Q29" i="8"/>
  <c r="C30" i="8"/>
  <c r="E30" i="8"/>
  <c r="G30" i="8"/>
  <c r="I30" i="8"/>
  <c r="K30" i="8"/>
  <c r="M30" i="8"/>
  <c r="O30" i="8"/>
  <c r="Q30" i="8"/>
  <c r="C31" i="8"/>
  <c r="E31" i="8"/>
  <c r="G31" i="8"/>
  <c r="I31" i="8"/>
  <c r="K31" i="8"/>
  <c r="M31" i="8"/>
  <c r="O31" i="8"/>
  <c r="Q31" i="8"/>
  <c r="K35" i="8"/>
  <c r="A37" i="8"/>
  <c r="C37" i="8"/>
  <c r="E37" i="8"/>
  <c r="G37" i="8"/>
  <c r="I37" i="8"/>
  <c r="K37" i="8"/>
  <c r="M37" i="8"/>
  <c r="O37" i="8"/>
  <c r="Q37" i="8"/>
  <c r="A39" i="8"/>
  <c r="C39" i="8"/>
  <c r="E39" i="8"/>
  <c r="G39" i="8"/>
  <c r="I39" i="8"/>
  <c r="K39" i="8"/>
  <c r="M39" i="8"/>
  <c r="O39" i="8"/>
  <c r="Q39" i="8"/>
  <c r="A41" i="8"/>
  <c r="C41" i="8"/>
  <c r="E41" i="8"/>
  <c r="G41" i="8"/>
  <c r="I41" i="8"/>
  <c r="K41" i="8"/>
  <c r="M41" i="8"/>
  <c r="O41" i="8"/>
  <c r="Q41" i="8"/>
  <c r="A43" i="8"/>
  <c r="C43" i="8"/>
  <c r="E43" i="8"/>
  <c r="G43" i="8"/>
  <c r="I43" i="8"/>
  <c r="K43" i="8"/>
  <c r="M43" i="8"/>
  <c r="O43" i="8"/>
  <c r="Q43" i="8"/>
  <c r="A45" i="8"/>
  <c r="C45" i="8"/>
  <c r="E45" i="8"/>
  <c r="G45" i="8"/>
  <c r="I45" i="8"/>
  <c r="K45" i="8"/>
  <c r="M45" i="8"/>
  <c r="O45" i="8"/>
  <c r="Q45" i="8"/>
  <c r="A47" i="8"/>
  <c r="C47" i="8"/>
  <c r="E47" i="8"/>
  <c r="G47" i="8"/>
  <c r="I47" i="8"/>
  <c r="K47" i="8"/>
  <c r="M47" i="8"/>
  <c r="O47" i="8"/>
  <c r="Q47" i="8"/>
  <c r="A49" i="8"/>
  <c r="C49" i="8"/>
  <c r="E49" i="8"/>
  <c r="G49" i="8"/>
  <c r="I49" i="8"/>
  <c r="K49" i="8"/>
  <c r="M49" i="8"/>
  <c r="O49" i="8"/>
  <c r="Q49" i="8"/>
  <c r="A51" i="8"/>
  <c r="C51" i="8"/>
  <c r="E51" i="8"/>
  <c r="G51" i="8"/>
  <c r="I51" i="8"/>
  <c r="K51" i="8"/>
  <c r="M51" i="8"/>
  <c r="O51" i="8"/>
  <c r="Q51" i="8"/>
  <c r="C16" i="4"/>
  <c r="C27" i="8"/>
  <c r="E16" i="4"/>
  <c r="E27" i="8"/>
  <c r="G16" i="4"/>
  <c r="G27" i="8"/>
  <c r="I16" i="4"/>
  <c r="I27" i="8"/>
  <c r="K16" i="4"/>
  <c r="K27" i="8"/>
  <c r="M16" i="4"/>
  <c r="M27" i="8"/>
  <c r="O16" i="4"/>
  <c r="O27" i="8"/>
  <c r="Q16" i="4"/>
  <c r="Q27" i="8"/>
  <c r="A2" i="7"/>
  <c r="H2" i="7"/>
  <c r="D4" i="7"/>
  <c r="C4" i="7"/>
  <c r="E4" i="8"/>
  <c r="F3" i="8"/>
  <c r="F4" i="7"/>
  <c r="K4" i="7"/>
  <c r="J4" i="7"/>
  <c r="M4" i="7"/>
  <c r="D5" i="7"/>
  <c r="C5" i="7"/>
  <c r="F5" i="7"/>
  <c r="K5" i="7"/>
  <c r="J5" i="7"/>
  <c r="M5" i="7"/>
  <c r="D6" i="7"/>
  <c r="C6" i="7"/>
  <c r="F6" i="7"/>
  <c r="K6" i="7"/>
  <c r="J6" i="7"/>
  <c r="M6" i="7"/>
  <c r="D7" i="7"/>
  <c r="C7" i="7"/>
  <c r="F7" i="7"/>
  <c r="K7" i="7"/>
  <c r="J7" i="7"/>
  <c r="M7" i="7"/>
  <c r="D8" i="7"/>
  <c r="C8" i="7"/>
  <c r="F8" i="7"/>
  <c r="J8" i="7"/>
  <c r="K8" i="7"/>
  <c r="M8" i="7"/>
  <c r="D9" i="7"/>
  <c r="C9" i="7"/>
  <c r="F9" i="7"/>
  <c r="J9" i="7"/>
  <c r="K9" i="7"/>
  <c r="M9" i="7"/>
  <c r="D10" i="7"/>
  <c r="C10" i="7"/>
  <c r="F10" i="7"/>
  <c r="J10" i="7"/>
  <c r="K10" i="7"/>
  <c r="M10" i="7"/>
  <c r="D11" i="7"/>
  <c r="C11" i="7"/>
  <c r="F11" i="7"/>
  <c r="J11" i="7"/>
  <c r="K11" i="7"/>
  <c r="M11" i="7"/>
  <c r="A12" i="7"/>
  <c r="H12" i="7"/>
  <c r="D14" i="7"/>
  <c r="C14" i="7"/>
  <c r="O6" i="8"/>
  <c r="P5" i="8"/>
  <c r="F14" i="7"/>
  <c r="K14" i="7"/>
  <c r="J14" i="7"/>
  <c r="M14" i="7"/>
  <c r="D15" i="7"/>
  <c r="C15" i="7"/>
  <c r="F15" i="7"/>
  <c r="K15" i="7"/>
  <c r="J15" i="7"/>
  <c r="M15" i="7"/>
  <c r="D16" i="7"/>
  <c r="C16" i="7"/>
  <c r="F16" i="7"/>
  <c r="K16" i="7"/>
  <c r="J16" i="7"/>
  <c r="M16" i="7"/>
  <c r="D17" i="7"/>
  <c r="C17" i="7"/>
  <c r="F17" i="7"/>
  <c r="K17" i="7"/>
  <c r="J17" i="7"/>
  <c r="M17" i="7"/>
  <c r="D18" i="7"/>
  <c r="C18" i="7"/>
  <c r="F18" i="7"/>
  <c r="K18" i="7"/>
  <c r="J18" i="7"/>
  <c r="M18" i="7"/>
  <c r="D19" i="7"/>
  <c r="C19" i="7"/>
  <c r="F19" i="7"/>
  <c r="K19" i="7"/>
  <c r="J19" i="7"/>
  <c r="M19" i="7"/>
  <c r="D20" i="7"/>
  <c r="C20" i="7"/>
  <c r="F20" i="7"/>
  <c r="J20" i="7"/>
  <c r="K20" i="7"/>
  <c r="M20" i="7"/>
  <c r="C21" i="7"/>
  <c r="D21" i="7"/>
  <c r="F21" i="7"/>
  <c r="J21" i="7"/>
  <c r="K21" i="7"/>
  <c r="M21" i="7"/>
  <c r="A22" i="7"/>
  <c r="H22" i="7"/>
  <c r="D24" i="7"/>
  <c r="C24" i="7"/>
  <c r="C8" i="8"/>
  <c r="D7" i="8"/>
  <c r="F24" i="7"/>
  <c r="K24" i="7"/>
  <c r="J24" i="7"/>
  <c r="M24" i="7"/>
  <c r="D25" i="7"/>
  <c r="C25" i="7"/>
  <c r="K8" i="8"/>
  <c r="L7" i="8"/>
  <c r="F25" i="7"/>
  <c r="K25" i="7"/>
  <c r="J25" i="7"/>
  <c r="M25" i="7"/>
  <c r="D26" i="7"/>
  <c r="C26" i="7"/>
  <c r="F26" i="7"/>
  <c r="K26" i="7"/>
  <c r="J26" i="7"/>
  <c r="M26" i="7"/>
  <c r="D27" i="7"/>
  <c r="C27" i="7"/>
  <c r="F27" i="7"/>
  <c r="K27" i="7"/>
  <c r="J27" i="7"/>
  <c r="M27" i="7"/>
  <c r="D28" i="7"/>
  <c r="C28" i="7"/>
  <c r="F28" i="7"/>
  <c r="K28" i="7"/>
  <c r="J28" i="7"/>
  <c r="M28" i="7"/>
  <c r="D29" i="7"/>
  <c r="C29" i="7"/>
  <c r="F29" i="7"/>
  <c r="J29" i="7"/>
  <c r="K29" i="7"/>
  <c r="M29" i="7"/>
  <c r="C30" i="7"/>
  <c r="D30" i="7"/>
  <c r="F30" i="7"/>
  <c r="J30" i="7"/>
  <c r="K30" i="7"/>
  <c r="M30" i="7"/>
  <c r="C31" i="7"/>
  <c r="D31" i="7"/>
  <c r="F31" i="7"/>
  <c r="J31" i="7"/>
  <c r="K31" i="7"/>
  <c r="M31" i="7"/>
  <c r="A32" i="7"/>
  <c r="H32" i="7"/>
  <c r="D34" i="7"/>
  <c r="C34" i="7"/>
  <c r="F34" i="7"/>
  <c r="K34" i="7"/>
  <c r="J34" i="7"/>
  <c r="M34" i="7"/>
  <c r="D35" i="7"/>
  <c r="C35" i="7"/>
  <c r="F35" i="7"/>
  <c r="K35" i="7"/>
  <c r="J35" i="7"/>
  <c r="M35" i="7"/>
  <c r="D36" i="7"/>
  <c r="C36" i="7"/>
  <c r="G10" i="8"/>
  <c r="H9" i="8"/>
  <c r="F36" i="7"/>
  <c r="K36" i="7"/>
  <c r="J36" i="7"/>
  <c r="M36" i="7"/>
  <c r="D37" i="7"/>
  <c r="C37" i="7"/>
  <c r="F37" i="7"/>
  <c r="K37" i="7"/>
  <c r="J37" i="7"/>
  <c r="G10" i="9"/>
  <c r="H9" i="9"/>
  <c r="M37" i="7"/>
  <c r="D38" i="7"/>
  <c r="C38" i="7"/>
  <c r="F38" i="7"/>
  <c r="K38" i="7"/>
  <c r="J38" i="7"/>
  <c r="M38" i="7"/>
  <c r="C39" i="7"/>
  <c r="D39" i="7"/>
  <c r="F39" i="7"/>
  <c r="K39" i="7"/>
  <c r="J39" i="7"/>
  <c r="M39" i="7"/>
  <c r="C40" i="7"/>
  <c r="D40" i="7"/>
  <c r="F40" i="7"/>
  <c r="J40" i="7"/>
  <c r="K40" i="7"/>
  <c r="M40" i="7"/>
  <c r="C41" i="7"/>
  <c r="D41" i="7"/>
  <c r="F41" i="7"/>
  <c r="J41" i="7"/>
  <c r="K41" i="7"/>
  <c r="M41" i="7"/>
  <c r="A42" i="7"/>
  <c r="H42" i="7"/>
  <c r="D44" i="7"/>
  <c r="C44" i="7"/>
  <c r="F44" i="7"/>
  <c r="K44" i="7"/>
  <c r="J44" i="7"/>
  <c r="Q12" i="9"/>
  <c r="R11" i="9"/>
  <c r="M44" i="7"/>
  <c r="D45" i="7"/>
  <c r="C45" i="7"/>
  <c r="F45" i="7"/>
  <c r="K45" i="7"/>
  <c r="J45" i="7"/>
  <c r="M45" i="7"/>
  <c r="D46" i="7"/>
  <c r="C46" i="7"/>
  <c r="F46" i="7"/>
  <c r="K46" i="7"/>
  <c r="J46" i="7"/>
  <c r="M46" i="7"/>
  <c r="D47" i="7"/>
  <c r="C47" i="7"/>
  <c r="F47" i="7"/>
  <c r="K47" i="7"/>
  <c r="J47" i="7"/>
  <c r="M47" i="7"/>
  <c r="D48" i="7"/>
  <c r="C48" i="7"/>
  <c r="F48" i="7"/>
  <c r="K48" i="7"/>
  <c r="J48" i="7"/>
  <c r="M48" i="7"/>
  <c r="D49" i="7"/>
  <c r="C49" i="7"/>
  <c r="F49" i="7"/>
  <c r="J49" i="7"/>
  <c r="K49" i="7"/>
  <c r="M49" i="7"/>
  <c r="C50" i="7"/>
  <c r="D50" i="7"/>
  <c r="F50" i="7"/>
  <c r="J50" i="7"/>
  <c r="K50" i="7"/>
  <c r="M50" i="7"/>
  <c r="C51" i="7"/>
  <c r="D51" i="7"/>
  <c r="F51" i="7"/>
  <c r="J51" i="7"/>
  <c r="K51" i="7"/>
  <c r="M51" i="7"/>
  <c r="A52" i="7"/>
  <c r="H52" i="7"/>
  <c r="D54" i="7"/>
  <c r="C54" i="7"/>
  <c r="I14" i="8"/>
  <c r="J13" i="8"/>
  <c r="F54" i="7"/>
  <c r="K54" i="7"/>
  <c r="J54" i="7"/>
  <c r="E14" i="9"/>
  <c r="F13" i="9"/>
  <c r="M54" i="7"/>
  <c r="D55" i="7"/>
  <c r="C55" i="7"/>
  <c r="F55" i="7"/>
  <c r="K55" i="7"/>
  <c r="J55" i="7"/>
  <c r="M55" i="7"/>
  <c r="D56" i="7"/>
  <c r="C56" i="7"/>
  <c r="F56" i="7"/>
  <c r="K56" i="7"/>
  <c r="J56" i="7"/>
  <c r="M56" i="7"/>
  <c r="D57" i="7"/>
  <c r="C57" i="7"/>
  <c r="F57" i="7"/>
  <c r="K57" i="7"/>
  <c r="J57" i="7"/>
  <c r="M57" i="7"/>
  <c r="D58" i="7"/>
  <c r="C58" i="7"/>
  <c r="F58" i="7"/>
  <c r="K58" i="7"/>
  <c r="J58" i="7"/>
  <c r="M58" i="7"/>
  <c r="D59" i="7"/>
  <c r="C59" i="7"/>
  <c r="F59" i="7"/>
  <c r="K59" i="7"/>
  <c r="J59" i="7"/>
  <c r="M59" i="7"/>
  <c r="D60" i="7"/>
  <c r="C60" i="7"/>
  <c r="F60" i="7"/>
  <c r="J60" i="7"/>
  <c r="I14" i="9"/>
  <c r="J13" i="9"/>
  <c r="K60" i="7"/>
  <c r="M60" i="7"/>
  <c r="C61" i="7"/>
  <c r="D61" i="7"/>
  <c r="F61" i="7"/>
  <c r="J61" i="7"/>
  <c r="K61" i="7"/>
  <c r="M61" i="7"/>
  <c r="A62" i="7"/>
  <c r="H62" i="7"/>
  <c r="D64" i="7"/>
  <c r="C64" i="7"/>
  <c r="F64" i="7"/>
  <c r="K64" i="7"/>
  <c r="J64" i="7"/>
  <c r="M64" i="7"/>
  <c r="D65" i="7"/>
  <c r="C65" i="7"/>
  <c r="F65" i="7"/>
  <c r="K65" i="7"/>
  <c r="J65" i="7"/>
  <c r="M65" i="7"/>
  <c r="D66" i="7"/>
  <c r="C66" i="7"/>
  <c r="F66" i="7"/>
  <c r="K66" i="7"/>
  <c r="J66" i="7"/>
  <c r="M66" i="7"/>
  <c r="D67" i="7"/>
  <c r="C67" i="7"/>
  <c r="F67" i="7"/>
  <c r="K67" i="7"/>
  <c r="J67" i="7"/>
  <c r="M67" i="7"/>
  <c r="D68" i="7"/>
  <c r="C68" i="7"/>
  <c r="F68" i="7"/>
  <c r="K68" i="7"/>
  <c r="J68" i="7"/>
  <c r="Q16" i="9"/>
  <c r="R15" i="9"/>
  <c r="M68" i="7"/>
  <c r="D69" i="7"/>
  <c r="C69" i="7"/>
  <c r="F69" i="7"/>
  <c r="K69" i="7"/>
  <c r="J69" i="7"/>
  <c r="M69" i="7"/>
  <c r="D70" i="7"/>
  <c r="C70" i="7"/>
  <c r="F70" i="7"/>
  <c r="J70" i="7"/>
  <c r="K70" i="7"/>
  <c r="M70" i="7"/>
  <c r="D71" i="7"/>
  <c r="C71" i="7"/>
  <c r="F71" i="7"/>
  <c r="J71" i="7"/>
  <c r="K71" i="7"/>
  <c r="M71" i="7"/>
  <c r="A72" i="7"/>
  <c r="H72" i="7"/>
  <c r="D74" i="7"/>
  <c r="C74" i="7"/>
  <c r="F74" i="7"/>
  <c r="K74" i="7"/>
  <c r="J74" i="7"/>
  <c r="M74" i="7"/>
  <c r="D75" i="7"/>
  <c r="C75" i="7"/>
  <c r="Q18" i="8"/>
  <c r="R17" i="8"/>
  <c r="F75" i="7"/>
  <c r="K75" i="7"/>
  <c r="J75" i="7"/>
  <c r="E18" i="9"/>
  <c r="F17" i="9"/>
  <c r="M75" i="7"/>
  <c r="D76" i="7"/>
  <c r="C76" i="7"/>
  <c r="F76" i="7"/>
  <c r="K76" i="7"/>
  <c r="J76" i="7"/>
  <c r="M76" i="7"/>
  <c r="D77" i="7"/>
  <c r="C77" i="7"/>
  <c r="F77" i="7"/>
  <c r="K77" i="7"/>
  <c r="J77" i="7"/>
  <c r="M77" i="7"/>
  <c r="D78" i="7"/>
  <c r="C78" i="7"/>
  <c r="F78" i="7"/>
  <c r="K78" i="7"/>
  <c r="J78" i="7"/>
  <c r="M78" i="7"/>
  <c r="D79" i="7"/>
  <c r="C79" i="7"/>
  <c r="F79" i="7"/>
  <c r="K79" i="7"/>
  <c r="J79" i="7"/>
  <c r="M79" i="7"/>
  <c r="C80" i="7"/>
  <c r="D80" i="7"/>
  <c r="F80" i="7"/>
  <c r="J80" i="7"/>
  <c r="K80" i="7"/>
  <c r="M80" i="7"/>
  <c r="C81" i="7"/>
  <c r="D81" i="7"/>
  <c r="F81" i="7"/>
  <c r="J81" i="7"/>
  <c r="K81" i="7"/>
  <c r="M81" i="7"/>
  <c r="A82" i="7"/>
  <c r="H82" i="7"/>
  <c r="D84" i="7"/>
  <c r="C84" i="7"/>
  <c r="I20" i="8"/>
  <c r="J19" i="8"/>
  <c r="F84" i="7"/>
  <c r="K84" i="7"/>
  <c r="J84" i="7"/>
  <c r="O20" i="9"/>
  <c r="P19" i="9"/>
  <c r="M84" i="7"/>
  <c r="D85" i="7"/>
  <c r="C85" i="7"/>
  <c r="F85" i="7"/>
  <c r="K85" i="7"/>
  <c r="J85" i="7"/>
  <c r="M20" i="9"/>
  <c r="N19" i="9"/>
  <c r="M85" i="7"/>
  <c r="D86" i="7"/>
  <c r="C86" i="7"/>
  <c r="F86" i="7"/>
  <c r="K86" i="7"/>
  <c r="J86" i="7"/>
  <c r="M86" i="7"/>
  <c r="D87" i="7"/>
  <c r="C87" i="7"/>
  <c r="F87" i="7"/>
  <c r="K87" i="7"/>
  <c r="J87" i="7"/>
  <c r="M87" i="7"/>
  <c r="D88" i="7"/>
  <c r="C88" i="7"/>
  <c r="F88" i="7"/>
  <c r="K88" i="7"/>
  <c r="J88" i="7"/>
  <c r="M88" i="7"/>
  <c r="D89" i="7"/>
  <c r="C89" i="7"/>
  <c r="F89" i="7"/>
  <c r="J89" i="7"/>
  <c r="K89" i="7"/>
  <c r="M89" i="7"/>
  <c r="C90" i="7"/>
  <c r="D90" i="7"/>
  <c r="F90" i="7"/>
  <c r="J90" i="7"/>
  <c r="K90" i="7"/>
  <c r="M90" i="7"/>
  <c r="C91" i="7"/>
  <c r="D91" i="7"/>
  <c r="F91" i="7"/>
  <c r="J91" i="7"/>
  <c r="K91" i="7"/>
  <c r="M91" i="7"/>
  <c r="A92" i="7"/>
  <c r="H92" i="7"/>
  <c r="D94" i="7"/>
  <c r="C94" i="7"/>
  <c r="F94" i="7"/>
  <c r="K94" i="7"/>
  <c r="J94" i="7"/>
  <c r="G22" i="9"/>
  <c r="H21" i="9"/>
  <c r="M94" i="7"/>
  <c r="D95" i="7"/>
  <c r="C95" i="7"/>
  <c r="F95" i="7"/>
  <c r="K95" i="7"/>
  <c r="J95" i="7"/>
  <c r="M95" i="7"/>
  <c r="D96" i="7"/>
  <c r="C96" i="7"/>
  <c r="F96" i="7"/>
  <c r="K96" i="7"/>
  <c r="J96" i="7"/>
  <c r="M96" i="7"/>
  <c r="D97" i="7"/>
  <c r="C97" i="7"/>
  <c r="F97" i="7"/>
  <c r="K97" i="7"/>
  <c r="J97" i="7"/>
  <c r="M97" i="7"/>
  <c r="D98" i="7"/>
  <c r="C98" i="7"/>
  <c r="F98" i="7"/>
  <c r="K98" i="7"/>
  <c r="J98" i="7"/>
  <c r="M98" i="7"/>
  <c r="D99" i="7"/>
  <c r="C99" i="7"/>
  <c r="Q22" i="8"/>
  <c r="R21" i="8"/>
  <c r="F99" i="7"/>
  <c r="K99" i="7"/>
  <c r="J99" i="7"/>
  <c r="M99" i="7"/>
  <c r="D100" i="7"/>
  <c r="C100" i="7"/>
  <c r="F100" i="7"/>
  <c r="J100" i="7"/>
  <c r="K100" i="7"/>
  <c r="M100" i="7"/>
  <c r="D101" i="7"/>
  <c r="C101" i="7"/>
  <c r="F101" i="7"/>
  <c r="J101" i="7"/>
  <c r="K101" i="7"/>
  <c r="M101" i="7"/>
  <c r="A102" i="7"/>
  <c r="H102" i="7"/>
  <c r="D104" i="7"/>
  <c r="C104" i="7"/>
  <c r="O24" i="8"/>
  <c r="P23" i="8"/>
  <c r="F104" i="7"/>
  <c r="K104" i="7"/>
  <c r="J104" i="7"/>
  <c r="M104" i="7"/>
  <c r="D105" i="7"/>
  <c r="C105" i="7"/>
  <c r="K24" i="8"/>
  <c r="L23" i="8"/>
  <c r="F105" i="7"/>
  <c r="K105" i="7"/>
  <c r="J105" i="7"/>
  <c r="M105" i="7"/>
  <c r="D106" i="7"/>
  <c r="C106" i="7"/>
  <c r="F106" i="7"/>
  <c r="K106" i="7"/>
  <c r="J106" i="7"/>
  <c r="M106" i="7"/>
  <c r="D107" i="7"/>
  <c r="C107" i="7"/>
  <c r="M24" i="8"/>
  <c r="N23" i="8"/>
  <c r="F107" i="7"/>
  <c r="K107" i="7"/>
  <c r="J107" i="7"/>
  <c r="M107" i="7"/>
  <c r="D108" i="7"/>
  <c r="C108" i="7"/>
  <c r="F108" i="7"/>
  <c r="K108" i="7"/>
  <c r="J108" i="7"/>
  <c r="M108" i="7"/>
  <c r="D109" i="7"/>
  <c r="C109" i="7"/>
  <c r="F109" i="7"/>
  <c r="K109" i="7"/>
  <c r="J109" i="7"/>
  <c r="M109" i="7"/>
  <c r="D110" i="7"/>
  <c r="C110" i="7"/>
  <c r="F110" i="7"/>
  <c r="J110" i="7"/>
  <c r="K110" i="7"/>
  <c r="M110" i="7"/>
  <c r="C111" i="7"/>
  <c r="D111" i="7"/>
  <c r="F111" i="7"/>
  <c r="J111" i="7"/>
  <c r="K111" i="7"/>
  <c r="M111" i="7"/>
  <c r="A112" i="7"/>
  <c r="H112" i="7"/>
  <c r="D114" i="7"/>
  <c r="C114" i="7"/>
  <c r="F114" i="7"/>
  <c r="K114" i="7"/>
  <c r="J114" i="7"/>
  <c r="M114" i="7"/>
  <c r="D115" i="7"/>
  <c r="C115" i="7"/>
  <c r="F115" i="7"/>
  <c r="K115" i="7"/>
  <c r="J115" i="7"/>
  <c r="M115" i="7"/>
  <c r="D116" i="7"/>
  <c r="C116" i="7"/>
  <c r="K26" i="8"/>
  <c r="L25" i="8"/>
  <c r="F116" i="7"/>
  <c r="K116" i="7"/>
  <c r="J116" i="7"/>
  <c r="M116" i="7"/>
  <c r="D117" i="7"/>
  <c r="C117" i="7"/>
  <c r="F117" i="7"/>
  <c r="K117" i="7"/>
  <c r="J117" i="7"/>
  <c r="M117" i="7"/>
  <c r="D118" i="7"/>
  <c r="C118" i="7"/>
  <c r="F118" i="7"/>
  <c r="K118" i="7"/>
  <c r="J118" i="7"/>
  <c r="M118" i="7"/>
  <c r="C119" i="7"/>
  <c r="D119" i="7"/>
  <c r="F119" i="7"/>
  <c r="J119" i="7"/>
  <c r="C26" i="9"/>
  <c r="D25" i="9"/>
  <c r="K119" i="7"/>
  <c r="M119" i="7"/>
  <c r="C120" i="7"/>
  <c r="D120" i="7"/>
  <c r="F120" i="7"/>
  <c r="J120" i="7"/>
  <c r="K120" i="7"/>
  <c r="M120" i="7"/>
  <c r="C121" i="7"/>
  <c r="D121" i="7"/>
  <c r="F121" i="7"/>
  <c r="J121" i="7"/>
  <c r="K121" i="7"/>
  <c r="M121" i="7"/>
  <c r="A122" i="7"/>
  <c r="H122" i="7"/>
  <c r="D124" i="7"/>
  <c r="F124" i="7"/>
  <c r="K124" i="7"/>
  <c r="J124" i="7"/>
  <c r="M124" i="7"/>
  <c r="D125" i="7"/>
  <c r="C125" i="7"/>
  <c r="F125" i="7"/>
  <c r="K125" i="7"/>
  <c r="M125" i="7"/>
  <c r="D126" i="7"/>
  <c r="F126" i="7"/>
  <c r="K126" i="7"/>
  <c r="M126" i="7"/>
  <c r="D127" i="7"/>
  <c r="C127" i="7"/>
  <c r="F127" i="7"/>
  <c r="K127" i="7"/>
  <c r="M127" i="7"/>
  <c r="D128" i="7"/>
  <c r="F128" i="7"/>
  <c r="K128" i="7"/>
  <c r="J128" i="7"/>
  <c r="M128" i="7"/>
  <c r="D129" i="7"/>
  <c r="C129" i="7"/>
  <c r="F129" i="7"/>
  <c r="J129" i="7"/>
  <c r="K129" i="7"/>
  <c r="M129" i="7"/>
  <c r="C130" i="7"/>
  <c r="D130" i="7"/>
  <c r="F130" i="7"/>
  <c r="J130" i="7"/>
  <c r="K130" i="7"/>
  <c r="M130" i="7"/>
  <c r="C131" i="7"/>
  <c r="D131" i="7"/>
  <c r="F131" i="7"/>
  <c r="J131" i="7"/>
  <c r="K131" i="7"/>
  <c r="M131" i="7"/>
  <c r="A133" i="7"/>
  <c r="H133" i="7"/>
  <c r="D135" i="7"/>
  <c r="C135" i="7"/>
  <c r="C38" i="8"/>
  <c r="D37" i="8"/>
  <c r="F135" i="7"/>
  <c r="K135" i="7"/>
  <c r="J135" i="7"/>
  <c r="M38" i="9"/>
  <c r="N37" i="9"/>
  <c r="M135" i="7"/>
  <c r="D136" i="7"/>
  <c r="C136" i="7"/>
  <c r="F136" i="7"/>
  <c r="K136" i="7"/>
  <c r="J136" i="7"/>
  <c r="M136" i="7"/>
  <c r="D137" i="7"/>
  <c r="C137" i="7"/>
  <c r="F137" i="7"/>
  <c r="K137" i="7"/>
  <c r="J137" i="7"/>
  <c r="M137" i="7"/>
  <c r="D138" i="7"/>
  <c r="C138" i="7"/>
  <c r="F138" i="7"/>
  <c r="J138" i="7"/>
  <c r="K138" i="7"/>
  <c r="M138" i="7"/>
  <c r="D139" i="7"/>
  <c r="C139" i="7"/>
  <c r="F139" i="7"/>
  <c r="J139" i="7"/>
  <c r="K139" i="7"/>
  <c r="M139" i="7"/>
  <c r="D140" i="7"/>
  <c r="C140" i="7"/>
  <c r="F140" i="7"/>
  <c r="J140" i="7"/>
  <c r="K140" i="7"/>
  <c r="M140" i="7"/>
  <c r="C141" i="7"/>
  <c r="D141" i="7"/>
  <c r="F141" i="7"/>
  <c r="J141" i="7"/>
  <c r="K141" i="7"/>
  <c r="M141" i="7"/>
  <c r="C142" i="7"/>
  <c r="D142" i="7"/>
  <c r="F142" i="7"/>
  <c r="J142" i="7"/>
  <c r="K142" i="7"/>
  <c r="M142" i="7"/>
  <c r="A143" i="7"/>
  <c r="H143" i="7"/>
  <c r="D145" i="7"/>
  <c r="C145" i="7"/>
  <c r="O40" i="8"/>
  <c r="P39" i="8"/>
  <c r="F145" i="7"/>
  <c r="K145" i="7"/>
  <c r="J145" i="7"/>
  <c r="M145" i="7"/>
  <c r="D146" i="7"/>
  <c r="C146" i="7"/>
  <c r="F146" i="7"/>
  <c r="K146" i="7"/>
  <c r="J146" i="7"/>
  <c r="M146" i="7"/>
  <c r="D147" i="7"/>
  <c r="C147" i="7"/>
  <c r="F147" i="7"/>
  <c r="K147" i="7"/>
  <c r="J147" i="7"/>
  <c r="M147" i="7"/>
  <c r="D148" i="7"/>
  <c r="C148" i="7"/>
  <c r="F148" i="7"/>
  <c r="K148" i="7"/>
  <c r="J148" i="7"/>
  <c r="M148" i="7"/>
  <c r="D149" i="7"/>
  <c r="C149" i="7"/>
  <c r="F149" i="7"/>
  <c r="J149" i="7"/>
  <c r="K149" i="7"/>
  <c r="M149" i="7"/>
  <c r="D150" i="7"/>
  <c r="C150" i="7"/>
  <c r="F150" i="7"/>
  <c r="J150" i="7"/>
  <c r="K150" i="7"/>
  <c r="M150" i="7"/>
  <c r="D151" i="7"/>
  <c r="C151" i="7"/>
  <c r="F151" i="7"/>
  <c r="J151" i="7"/>
  <c r="K151" i="7"/>
  <c r="M151" i="7"/>
  <c r="C152" i="7"/>
  <c r="D152" i="7"/>
  <c r="F152" i="7"/>
  <c r="J152" i="7"/>
  <c r="K152" i="7"/>
  <c r="M152" i="7"/>
  <c r="A153" i="7"/>
  <c r="H153" i="7"/>
  <c r="D155" i="7"/>
  <c r="C155" i="7"/>
  <c r="Q42" i="8"/>
  <c r="R41" i="8"/>
  <c r="F155" i="7"/>
  <c r="K155" i="7"/>
  <c r="J155" i="7"/>
  <c r="M42" i="9"/>
  <c r="N41" i="9"/>
  <c r="M155" i="7"/>
  <c r="D156" i="7"/>
  <c r="C156" i="7"/>
  <c r="K42" i="8"/>
  <c r="L41" i="8"/>
  <c r="F156" i="7"/>
  <c r="K156" i="7"/>
  <c r="J156" i="7"/>
  <c r="M156" i="7"/>
  <c r="D157" i="7"/>
  <c r="C157" i="7"/>
  <c r="F157" i="7"/>
  <c r="K157" i="7"/>
  <c r="J157" i="7"/>
  <c r="M157" i="7"/>
  <c r="D158" i="7"/>
  <c r="C158" i="7"/>
  <c r="F158" i="7"/>
  <c r="K158" i="7"/>
  <c r="J158" i="7"/>
  <c r="M158" i="7"/>
  <c r="D159" i="7"/>
  <c r="C159" i="7"/>
  <c r="F159" i="7"/>
  <c r="K159" i="7"/>
  <c r="J159" i="7"/>
  <c r="M159" i="7"/>
  <c r="D160" i="7"/>
  <c r="C160" i="7"/>
  <c r="F160" i="7"/>
  <c r="K160" i="7"/>
  <c r="J160" i="7"/>
  <c r="M160" i="7"/>
  <c r="D161" i="7"/>
  <c r="C161" i="7"/>
  <c r="F161" i="7"/>
  <c r="J161" i="7"/>
  <c r="Q42" i="9"/>
  <c r="R41" i="9"/>
  <c r="K161" i="7"/>
  <c r="M161" i="7"/>
  <c r="C162" i="7"/>
  <c r="D162" i="7"/>
  <c r="F162" i="7"/>
  <c r="J162" i="7"/>
  <c r="K162" i="7"/>
  <c r="M162" i="7"/>
  <c r="A163" i="7"/>
  <c r="H163" i="7"/>
  <c r="D165" i="7"/>
  <c r="C165" i="7"/>
  <c r="F165" i="7"/>
  <c r="K165" i="7"/>
  <c r="J165" i="7"/>
  <c r="M165" i="7"/>
  <c r="D166" i="7"/>
  <c r="C166" i="7"/>
  <c r="Q44" i="8"/>
  <c r="R43" i="8"/>
  <c r="F166" i="7"/>
  <c r="K166" i="7"/>
  <c r="J166" i="7"/>
  <c r="M166" i="7"/>
  <c r="D167" i="7"/>
  <c r="C167" i="7"/>
  <c r="F167" i="7"/>
  <c r="K167" i="7"/>
  <c r="J167" i="7"/>
  <c r="M167" i="7"/>
  <c r="D168" i="7"/>
  <c r="C168" i="7"/>
  <c r="F168" i="7"/>
  <c r="K168" i="7"/>
  <c r="J168" i="7"/>
  <c r="M168" i="7"/>
  <c r="D169" i="7"/>
  <c r="C169" i="7"/>
  <c r="F169" i="7"/>
  <c r="K169" i="7"/>
  <c r="J169" i="7"/>
  <c r="M169" i="7"/>
  <c r="C170" i="7"/>
  <c r="D170" i="7"/>
  <c r="F170" i="7"/>
  <c r="K170" i="7"/>
  <c r="J170" i="7"/>
  <c r="M170" i="7"/>
  <c r="C171" i="7"/>
  <c r="D171" i="7"/>
  <c r="F171" i="7"/>
  <c r="J171" i="7"/>
  <c r="Q44" i="9"/>
  <c r="R43" i="9"/>
  <c r="K171" i="7"/>
  <c r="M171" i="7"/>
  <c r="C172" i="7"/>
  <c r="D172" i="7"/>
  <c r="F172" i="7"/>
  <c r="J172" i="7"/>
  <c r="K172" i="7"/>
  <c r="M172" i="7"/>
  <c r="A173" i="7"/>
  <c r="H173" i="7"/>
  <c r="D175" i="7"/>
  <c r="C175" i="7"/>
  <c r="Q46" i="8"/>
  <c r="R45" i="8"/>
  <c r="F175" i="7"/>
  <c r="D176" i="7"/>
  <c r="C176" i="7"/>
  <c r="F176" i="7"/>
  <c r="K176" i="7"/>
  <c r="J176" i="7"/>
  <c r="K46" i="9"/>
  <c r="L45" i="9"/>
  <c r="M176" i="7"/>
  <c r="D177" i="7"/>
  <c r="C177" i="7"/>
  <c r="F177" i="7"/>
  <c r="K177" i="7"/>
  <c r="J177" i="7"/>
  <c r="M177" i="7"/>
  <c r="D178" i="7"/>
  <c r="C178" i="7"/>
  <c r="F178" i="7"/>
  <c r="K178" i="7"/>
  <c r="J178" i="7"/>
  <c r="M178" i="7"/>
  <c r="D179" i="7"/>
  <c r="C179" i="7"/>
  <c r="F179" i="7"/>
  <c r="K179" i="7"/>
  <c r="J179" i="7"/>
  <c r="M179" i="7"/>
  <c r="C180" i="7"/>
  <c r="D180" i="7"/>
  <c r="F180" i="7"/>
  <c r="K180" i="7"/>
  <c r="J180" i="7"/>
  <c r="M180" i="7"/>
  <c r="C181" i="7"/>
  <c r="D181" i="7"/>
  <c r="F181" i="7"/>
  <c r="J181" i="7"/>
  <c r="K181" i="7"/>
  <c r="M181" i="7"/>
  <c r="C182" i="7"/>
  <c r="D182" i="7"/>
  <c r="F182" i="7"/>
  <c r="J182" i="7"/>
  <c r="K182" i="7"/>
  <c r="M182" i="7"/>
  <c r="A183" i="7"/>
  <c r="H183" i="7"/>
  <c r="D185" i="7"/>
  <c r="C185" i="7"/>
  <c r="F185" i="7"/>
  <c r="J185" i="7"/>
  <c r="K185" i="7"/>
  <c r="M185" i="7"/>
  <c r="D186" i="7"/>
  <c r="C186" i="7"/>
  <c r="F186" i="7"/>
  <c r="J186" i="7"/>
  <c r="K186" i="7"/>
  <c r="M186" i="7"/>
  <c r="D187" i="7"/>
  <c r="C187" i="7"/>
  <c r="F187" i="7"/>
  <c r="J187" i="7"/>
  <c r="K187" i="7"/>
  <c r="M187" i="7"/>
  <c r="D188" i="7"/>
  <c r="C188" i="7"/>
  <c r="F188" i="7"/>
  <c r="J188" i="7"/>
  <c r="K188" i="7"/>
  <c r="M188" i="7"/>
  <c r="D189" i="7"/>
  <c r="C189" i="7"/>
  <c r="F189" i="7"/>
  <c r="J189" i="7"/>
  <c r="K189" i="7"/>
  <c r="M189" i="7"/>
  <c r="D190" i="7"/>
  <c r="C190" i="7"/>
  <c r="F190" i="7"/>
  <c r="J190" i="7"/>
  <c r="K190" i="7"/>
  <c r="M190" i="7"/>
  <c r="C191" i="7"/>
  <c r="D191" i="7"/>
  <c r="F191" i="7"/>
  <c r="J191" i="7"/>
  <c r="K191" i="7"/>
  <c r="M191" i="7"/>
  <c r="C192" i="7"/>
  <c r="D192" i="7"/>
  <c r="F192" i="7"/>
  <c r="J192" i="7"/>
  <c r="K192" i="7"/>
  <c r="M192" i="7"/>
  <c r="A193" i="7"/>
  <c r="H193" i="7"/>
  <c r="D195" i="7"/>
  <c r="C195" i="7"/>
  <c r="G50" i="8"/>
  <c r="H49" i="8"/>
  <c r="F195" i="7"/>
  <c r="J195" i="7"/>
  <c r="E50" i="9"/>
  <c r="F49" i="9"/>
  <c r="K195" i="7"/>
  <c r="M195" i="7"/>
  <c r="D196" i="7"/>
  <c r="C196" i="7"/>
  <c r="F196" i="7"/>
  <c r="J196" i="7"/>
  <c r="K196" i="7"/>
  <c r="M196" i="7"/>
  <c r="D197" i="7"/>
  <c r="C197" i="7"/>
  <c r="F197" i="7"/>
  <c r="J197" i="7"/>
  <c r="K197" i="7"/>
  <c r="M197" i="7"/>
  <c r="D198" i="7"/>
  <c r="C198" i="7"/>
  <c r="F198" i="7"/>
  <c r="J198" i="7"/>
  <c r="K198" i="7"/>
  <c r="M198" i="7"/>
  <c r="D199" i="7"/>
  <c r="C199" i="7"/>
  <c r="F199" i="7"/>
  <c r="J199" i="7"/>
  <c r="K199" i="7"/>
  <c r="M199" i="7"/>
  <c r="D200" i="7"/>
  <c r="C200" i="7"/>
  <c r="F200" i="7"/>
  <c r="J200" i="7"/>
  <c r="K200" i="7"/>
  <c r="M200" i="7"/>
  <c r="C201" i="7"/>
  <c r="D201" i="7"/>
  <c r="F201" i="7"/>
  <c r="J201" i="7"/>
  <c r="K201" i="7"/>
  <c r="M201" i="7"/>
  <c r="C202" i="7"/>
  <c r="D202" i="7"/>
  <c r="F202" i="7"/>
  <c r="J202" i="7"/>
  <c r="K202" i="7"/>
  <c r="M202" i="7"/>
  <c r="A203" i="7"/>
  <c r="H203" i="7"/>
  <c r="C205" i="7"/>
  <c r="E52" i="8"/>
  <c r="F51" i="8"/>
  <c r="M52" i="8"/>
  <c r="N51" i="8"/>
  <c r="D205" i="7"/>
  <c r="F205" i="7"/>
  <c r="J205" i="7"/>
  <c r="K205" i="7"/>
  <c r="M205" i="7"/>
  <c r="C206" i="7"/>
  <c r="D206" i="7"/>
  <c r="F206" i="7"/>
  <c r="J206" i="7"/>
  <c r="K206" i="7"/>
  <c r="M206" i="7"/>
  <c r="C207" i="7"/>
  <c r="D207" i="7"/>
  <c r="F207" i="7"/>
  <c r="J207" i="7"/>
  <c r="K207" i="7"/>
  <c r="M207" i="7"/>
  <c r="C208" i="7"/>
  <c r="D208" i="7"/>
  <c r="F208" i="7"/>
  <c r="J208" i="7"/>
  <c r="K208" i="7"/>
  <c r="M208" i="7"/>
  <c r="C209" i="7"/>
  <c r="D209" i="7"/>
  <c r="F209" i="7"/>
  <c r="J209" i="7"/>
  <c r="K209" i="7"/>
  <c r="M209" i="7"/>
  <c r="C210" i="7"/>
  <c r="D210" i="7"/>
  <c r="F210" i="7"/>
  <c r="J210" i="7"/>
  <c r="K210" i="7"/>
  <c r="M210" i="7"/>
  <c r="C211" i="7"/>
  <c r="D211" i="7"/>
  <c r="F211" i="7"/>
  <c r="J211" i="7"/>
  <c r="K211" i="7"/>
  <c r="M211" i="7"/>
  <c r="C212" i="7"/>
  <c r="D212" i="7"/>
  <c r="F212" i="7"/>
  <c r="J212" i="7"/>
  <c r="K212" i="7"/>
  <c r="M212" i="7"/>
  <c r="A213" i="7"/>
  <c r="H213" i="7"/>
  <c r="C215" i="7"/>
  <c r="D215" i="7"/>
  <c r="F215" i="7"/>
  <c r="J215" i="7"/>
  <c r="K215" i="7"/>
  <c r="M215" i="7"/>
  <c r="C216" i="7"/>
  <c r="D216" i="7"/>
  <c r="F216" i="7"/>
  <c r="J216" i="7"/>
  <c r="K216" i="7"/>
  <c r="M216" i="7"/>
  <c r="C217" i="7"/>
  <c r="D217" i="7"/>
  <c r="F217" i="7"/>
  <c r="J217" i="7"/>
  <c r="K217" i="7"/>
  <c r="M217" i="7"/>
  <c r="C218" i="7"/>
  <c r="D218" i="7"/>
  <c r="F218" i="7"/>
  <c r="J218" i="7"/>
  <c r="K218" i="7"/>
  <c r="M218" i="7"/>
  <c r="C219" i="7"/>
  <c r="D219" i="7"/>
  <c r="F219" i="7"/>
  <c r="J219" i="7"/>
  <c r="K219" i="7"/>
  <c r="M219" i="7"/>
  <c r="C220" i="7"/>
  <c r="D220" i="7"/>
  <c r="F220" i="7"/>
  <c r="J220" i="7"/>
  <c r="K220" i="7"/>
  <c r="M220" i="7"/>
  <c r="C221" i="7"/>
  <c r="D221" i="7"/>
  <c r="F221" i="7"/>
  <c r="J221" i="7"/>
  <c r="K221" i="7"/>
  <c r="M221" i="7"/>
  <c r="C222" i="7"/>
  <c r="D222" i="7"/>
  <c r="F222" i="7"/>
  <c r="J222" i="7"/>
  <c r="K222" i="7"/>
  <c r="M222" i="7"/>
  <c r="A223" i="7"/>
  <c r="H223" i="7"/>
  <c r="C225" i="7"/>
  <c r="D225" i="7"/>
  <c r="F225" i="7"/>
  <c r="J225" i="7"/>
  <c r="K225" i="7"/>
  <c r="M225" i="7"/>
  <c r="C226" i="7"/>
  <c r="D226" i="7"/>
  <c r="F226" i="7"/>
  <c r="J226" i="7"/>
  <c r="K226" i="7"/>
  <c r="M226" i="7"/>
  <c r="C227" i="7"/>
  <c r="D227" i="7"/>
  <c r="F227" i="7"/>
  <c r="J227" i="7"/>
  <c r="K227" i="7"/>
  <c r="M227" i="7"/>
  <c r="C228" i="7"/>
  <c r="D228" i="7"/>
  <c r="F228" i="7"/>
  <c r="J228" i="7"/>
  <c r="K228" i="7"/>
  <c r="M228" i="7"/>
  <c r="C229" i="7"/>
  <c r="D229" i="7"/>
  <c r="F229" i="7"/>
  <c r="J229" i="7"/>
  <c r="K229" i="7"/>
  <c r="M229" i="7"/>
  <c r="C230" i="7"/>
  <c r="D230" i="7"/>
  <c r="F230" i="7"/>
  <c r="J230" i="7"/>
  <c r="K230" i="7"/>
  <c r="M230" i="7"/>
  <c r="C231" i="7"/>
  <c r="D231" i="7"/>
  <c r="F231" i="7"/>
  <c r="J231" i="7"/>
  <c r="K231" i="7"/>
  <c r="M231" i="7"/>
  <c r="C232" i="7"/>
  <c r="D232" i="7"/>
  <c r="F232" i="7"/>
  <c r="J232" i="7"/>
  <c r="K232" i="7"/>
  <c r="M232" i="7"/>
  <c r="A233" i="7"/>
  <c r="H233" i="7"/>
  <c r="C235" i="7"/>
  <c r="D235" i="7"/>
  <c r="F235" i="7"/>
  <c r="J235" i="7"/>
  <c r="K235" i="7"/>
  <c r="M235" i="7"/>
  <c r="C236" i="7"/>
  <c r="D236" i="7"/>
  <c r="F236" i="7"/>
  <c r="J236" i="7"/>
  <c r="K236" i="7"/>
  <c r="M236" i="7"/>
  <c r="C237" i="7"/>
  <c r="D237" i="7"/>
  <c r="F237" i="7"/>
  <c r="J237" i="7"/>
  <c r="K237" i="7"/>
  <c r="M237" i="7"/>
  <c r="C238" i="7"/>
  <c r="D238" i="7"/>
  <c r="F238" i="7"/>
  <c r="J238" i="7"/>
  <c r="K238" i="7"/>
  <c r="M238" i="7"/>
  <c r="C239" i="7"/>
  <c r="D239" i="7"/>
  <c r="F239" i="7"/>
  <c r="J239" i="7"/>
  <c r="K239" i="7"/>
  <c r="M239" i="7"/>
  <c r="C240" i="7"/>
  <c r="D240" i="7"/>
  <c r="F240" i="7"/>
  <c r="J240" i="7"/>
  <c r="K240" i="7"/>
  <c r="M240" i="7"/>
  <c r="C241" i="7"/>
  <c r="D241" i="7"/>
  <c r="F241" i="7"/>
  <c r="J241" i="7"/>
  <c r="K241" i="7"/>
  <c r="M241" i="7"/>
  <c r="C242" i="7"/>
  <c r="D242" i="7"/>
  <c r="F242" i="7"/>
  <c r="J242" i="7"/>
  <c r="K242" i="7"/>
  <c r="M242" i="7"/>
  <c r="C1" i="9"/>
  <c r="C35" i="9"/>
  <c r="E1" i="9"/>
  <c r="E35" i="9"/>
  <c r="G1" i="9"/>
  <c r="G35" i="9"/>
  <c r="I1" i="9"/>
  <c r="I35" i="9"/>
  <c r="K1" i="9"/>
  <c r="K35" i="9"/>
  <c r="M1" i="9"/>
  <c r="M35" i="9"/>
  <c r="O1" i="9"/>
  <c r="O35" i="9"/>
  <c r="Q1" i="9"/>
  <c r="C2" i="9"/>
  <c r="C36" i="9"/>
  <c r="E2" i="9"/>
  <c r="E36" i="9"/>
  <c r="G2" i="9"/>
  <c r="G36" i="9"/>
  <c r="I2" i="9"/>
  <c r="K2" i="9"/>
  <c r="K36" i="9"/>
  <c r="M2" i="9"/>
  <c r="M36" i="9"/>
  <c r="O2" i="9"/>
  <c r="Q2" i="9"/>
  <c r="Q36" i="9"/>
  <c r="A3" i="9"/>
  <c r="C3" i="9"/>
  <c r="E3" i="9"/>
  <c r="G3" i="9"/>
  <c r="I3" i="9"/>
  <c r="K3" i="9"/>
  <c r="O3" i="9"/>
  <c r="Q3" i="9"/>
  <c r="A5" i="9"/>
  <c r="C5" i="9"/>
  <c r="E5" i="9"/>
  <c r="G5" i="9"/>
  <c r="I5" i="9"/>
  <c r="K5" i="9"/>
  <c r="M5" i="9"/>
  <c r="O5" i="9"/>
  <c r="O6" i="9"/>
  <c r="P5" i="9"/>
  <c r="Q5" i="9"/>
  <c r="A7" i="9"/>
  <c r="C7" i="9"/>
  <c r="E7" i="9"/>
  <c r="G7" i="9"/>
  <c r="I7" i="9"/>
  <c r="K7" i="9"/>
  <c r="M7" i="9"/>
  <c r="O7" i="9"/>
  <c r="Q7" i="9"/>
  <c r="A9" i="9"/>
  <c r="C9" i="9"/>
  <c r="E9" i="9"/>
  <c r="G9" i="9"/>
  <c r="I9" i="9"/>
  <c r="K9" i="9"/>
  <c r="M9" i="9"/>
  <c r="O9" i="9"/>
  <c r="Q9" i="9"/>
  <c r="A11" i="9"/>
  <c r="C11" i="9"/>
  <c r="E11" i="9"/>
  <c r="G11" i="9"/>
  <c r="I11" i="9"/>
  <c r="K11" i="9"/>
  <c r="M11" i="9"/>
  <c r="O11" i="9"/>
  <c r="Q11" i="9"/>
  <c r="A13" i="9"/>
  <c r="C13" i="9"/>
  <c r="E13" i="9"/>
  <c r="G13" i="9"/>
  <c r="I13" i="9"/>
  <c r="K13" i="9"/>
  <c r="M13" i="9"/>
  <c r="O13" i="9"/>
  <c r="Q13" i="9"/>
  <c r="A15" i="9"/>
  <c r="C15" i="9"/>
  <c r="E15" i="9"/>
  <c r="G15" i="9"/>
  <c r="I15" i="9"/>
  <c r="K15" i="9"/>
  <c r="M15" i="9"/>
  <c r="O15" i="9"/>
  <c r="Q15" i="9"/>
  <c r="A17" i="9"/>
  <c r="C17" i="9"/>
  <c r="E17" i="9"/>
  <c r="G17" i="9"/>
  <c r="I17" i="9"/>
  <c r="K17" i="9"/>
  <c r="M17" i="9"/>
  <c r="O17" i="9"/>
  <c r="Q17" i="9"/>
  <c r="A19" i="9"/>
  <c r="C19" i="9"/>
  <c r="E19" i="9"/>
  <c r="G19" i="9"/>
  <c r="I19" i="9"/>
  <c r="K19" i="9"/>
  <c r="M19" i="9"/>
  <c r="O19" i="9"/>
  <c r="Q19" i="9"/>
  <c r="A21" i="9"/>
  <c r="C21" i="9"/>
  <c r="E21" i="9"/>
  <c r="G21" i="9"/>
  <c r="I21" i="9"/>
  <c r="K21" i="9"/>
  <c r="M21" i="9"/>
  <c r="O21" i="9"/>
  <c r="Q21" i="9"/>
  <c r="A23" i="9"/>
  <c r="C23" i="9"/>
  <c r="E23" i="9"/>
  <c r="G23" i="9"/>
  <c r="I23" i="9"/>
  <c r="K23" i="9"/>
  <c r="M23" i="9"/>
  <c r="O23" i="9"/>
  <c r="Q23" i="9"/>
  <c r="A25" i="9"/>
  <c r="C25" i="9"/>
  <c r="E25" i="9"/>
  <c r="G25" i="9"/>
  <c r="I25" i="9"/>
  <c r="K25" i="9"/>
  <c r="M25" i="9"/>
  <c r="O25" i="9"/>
  <c r="Q25" i="9"/>
  <c r="A27" i="9"/>
  <c r="A28" i="9"/>
  <c r="C28" i="9"/>
  <c r="E28" i="9"/>
  <c r="G28" i="9"/>
  <c r="I28" i="9"/>
  <c r="K28" i="9"/>
  <c r="M28" i="9"/>
  <c r="O28" i="9"/>
  <c r="Q28" i="9"/>
  <c r="C29" i="9"/>
  <c r="E29" i="9"/>
  <c r="G29" i="9"/>
  <c r="I29" i="9"/>
  <c r="K29" i="9"/>
  <c r="M29" i="9"/>
  <c r="O29" i="9"/>
  <c r="Q29" i="9"/>
  <c r="C30" i="9"/>
  <c r="E30" i="9"/>
  <c r="G30" i="9"/>
  <c r="I30" i="9"/>
  <c r="K30" i="9"/>
  <c r="M30" i="9"/>
  <c r="O30" i="9"/>
  <c r="Q30" i="9"/>
  <c r="C31" i="9"/>
  <c r="E31" i="9"/>
  <c r="G31" i="9"/>
  <c r="I31" i="9"/>
  <c r="K31" i="9"/>
  <c r="O31" i="9"/>
  <c r="Q31" i="9"/>
  <c r="Q35" i="9"/>
  <c r="I36" i="9"/>
  <c r="O36" i="9"/>
  <c r="A37" i="9"/>
  <c r="C37" i="9"/>
  <c r="E37" i="9"/>
  <c r="G37" i="9"/>
  <c r="I37" i="9"/>
  <c r="K37" i="9"/>
  <c r="M37" i="9"/>
  <c r="O37" i="9"/>
  <c r="Q37" i="9"/>
  <c r="A39" i="9"/>
  <c r="C39" i="9"/>
  <c r="E39" i="9"/>
  <c r="G39" i="9"/>
  <c r="I39" i="9"/>
  <c r="K39" i="9"/>
  <c r="M39" i="9"/>
  <c r="O39" i="9"/>
  <c r="Q39" i="9"/>
  <c r="A41" i="9"/>
  <c r="C41" i="9"/>
  <c r="E41" i="9"/>
  <c r="G41" i="9"/>
  <c r="I41" i="9"/>
  <c r="K41" i="9"/>
  <c r="M41" i="9"/>
  <c r="O41" i="9"/>
  <c r="Q41" i="9"/>
  <c r="A43" i="9"/>
  <c r="C43" i="9"/>
  <c r="E43" i="9"/>
  <c r="G43" i="9"/>
  <c r="I43" i="9"/>
  <c r="K43" i="9"/>
  <c r="M43" i="9"/>
  <c r="O43" i="9"/>
  <c r="Q43" i="9"/>
  <c r="A45" i="9"/>
  <c r="C45" i="9"/>
  <c r="E45" i="9"/>
  <c r="G45" i="9"/>
  <c r="I45" i="9"/>
  <c r="K45" i="9"/>
  <c r="M45" i="9"/>
  <c r="O45" i="9"/>
  <c r="Q45" i="9"/>
  <c r="A47" i="9"/>
  <c r="C47" i="9"/>
  <c r="E47" i="9"/>
  <c r="G47" i="9"/>
  <c r="I47" i="9"/>
  <c r="K47" i="9"/>
  <c r="M47" i="9"/>
  <c r="O47" i="9"/>
  <c r="Q47" i="9"/>
  <c r="A49" i="9"/>
  <c r="C49" i="9"/>
  <c r="E49" i="9"/>
  <c r="G49" i="9"/>
  <c r="I49" i="9"/>
  <c r="K49" i="9"/>
  <c r="M49" i="9"/>
  <c r="O49" i="9"/>
  <c r="Q49" i="9"/>
  <c r="C16" i="5"/>
  <c r="C27" i="9"/>
  <c r="E16" i="5"/>
  <c r="E27" i="9"/>
  <c r="G16" i="5"/>
  <c r="G27" i="9"/>
  <c r="I16" i="5"/>
  <c r="I27" i="9"/>
  <c r="K16" i="5"/>
  <c r="K27" i="9"/>
  <c r="M16" i="5"/>
  <c r="M27" i="9"/>
  <c r="O16" i="5"/>
  <c r="O27" i="9"/>
  <c r="Q16" i="5"/>
  <c r="Q27" i="9"/>
  <c r="J126" i="7"/>
  <c r="J125" i="7"/>
  <c r="I32" i="9"/>
  <c r="J31" i="9"/>
  <c r="J127" i="7"/>
  <c r="G14" i="8"/>
  <c r="H13" i="8"/>
  <c r="K52" i="8"/>
  <c r="L51" i="8"/>
  <c r="M46" i="8"/>
  <c r="N45" i="8"/>
  <c r="C128" i="7"/>
  <c r="C126" i="7"/>
  <c r="I32" i="8"/>
  <c r="J31" i="8"/>
  <c r="C124" i="7"/>
  <c r="G32" i="8"/>
  <c r="H31" i="8"/>
  <c r="O48" i="8"/>
  <c r="P47" i="8"/>
  <c r="K4" i="8"/>
  <c r="L3" i="8"/>
  <c r="G52" i="8"/>
  <c r="H51" i="8"/>
  <c r="Q6" i="8"/>
  <c r="R5" i="8"/>
  <c r="O16" i="8"/>
  <c r="P15" i="8"/>
  <c r="E6" i="8"/>
  <c r="F5" i="8"/>
  <c r="C52" i="8"/>
  <c r="D51" i="8"/>
  <c r="I38" i="8"/>
  <c r="J37" i="8"/>
  <c r="G8" i="9"/>
  <c r="H7" i="9"/>
  <c r="O46" i="9"/>
  <c r="P45" i="9"/>
  <c r="E40" i="9"/>
  <c r="F39" i="9"/>
  <c r="K26" i="9"/>
  <c r="L25" i="9"/>
  <c r="E24" i="9"/>
  <c r="F23" i="9"/>
  <c r="O22" i="9"/>
  <c r="P21" i="9"/>
  <c r="I16" i="9"/>
  <c r="J15" i="9"/>
  <c r="Q14" i="9"/>
  <c r="R13" i="9"/>
  <c r="K6" i="9"/>
  <c r="L5" i="9"/>
  <c r="I12" i="8"/>
  <c r="J11" i="8"/>
  <c r="K12" i="8"/>
  <c r="L11" i="8"/>
  <c r="K16" i="8"/>
  <c r="L15" i="8"/>
  <c r="C14" i="8"/>
  <c r="D13" i="8"/>
  <c r="I50" i="8"/>
  <c r="J49" i="8"/>
  <c r="M48" i="8"/>
  <c r="N47" i="8"/>
  <c r="C20" i="8"/>
  <c r="D19" i="8"/>
  <c r="M44" i="8"/>
  <c r="N43" i="8"/>
  <c r="O46" i="8"/>
  <c r="P45" i="8"/>
  <c r="C10" i="8"/>
  <c r="D9" i="8"/>
  <c r="I52" i="8"/>
  <c r="J51" i="8"/>
  <c r="G38" i="8"/>
  <c r="H37" i="8"/>
  <c r="G6" i="8"/>
  <c r="H5" i="8"/>
  <c r="C6" i="8"/>
  <c r="D5" i="8"/>
  <c r="E32" i="8"/>
  <c r="F31" i="8"/>
  <c r="Q52" i="8"/>
  <c r="R51" i="8"/>
  <c r="K6" i="8"/>
  <c r="L5" i="8"/>
  <c r="I18" i="9"/>
  <c r="J17" i="9"/>
  <c r="E4" i="9"/>
  <c r="F3" i="9"/>
  <c r="Q26" i="9"/>
  <c r="R25" i="9"/>
  <c r="Q10" i="9"/>
  <c r="R9" i="9"/>
  <c r="M26" i="9"/>
  <c r="N25" i="9"/>
  <c r="K10" i="9"/>
  <c r="L9" i="9"/>
  <c r="C16" i="9"/>
  <c r="D15" i="9"/>
  <c r="Q22" i="9"/>
  <c r="R21" i="9"/>
  <c r="K24" i="9"/>
  <c r="L23" i="9"/>
  <c r="I26" i="9"/>
  <c r="J25" i="9"/>
  <c r="C6" i="9"/>
  <c r="D5" i="9"/>
  <c r="K18" i="9"/>
  <c r="L17" i="9"/>
  <c r="I24" i="9"/>
  <c r="J23" i="9"/>
  <c r="O24" i="9"/>
  <c r="P23" i="9"/>
  <c r="K38" i="9"/>
  <c r="L37" i="9"/>
  <c r="E38" i="9"/>
  <c r="F37" i="9"/>
  <c r="K44" i="9"/>
  <c r="L43" i="9"/>
  <c r="O48" i="9"/>
  <c r="P47" i="9"/>
  <c r="O44" i="9"/>
  <c r="P43" i="9"/>
  <c r="C40" i="9"/>
  <c r="D39" i="9"/>
  <c r="G44" i="9"/>
  <c r="H43" i="9"/>
  <c r="G48" i="9"/>
  <c r="H47" i="9"/>
  <c r="O42" i="9"/>
  <c r="P41" i="9"/>
  <c r="M50" i="9"/>
  <c r="N49" i="9"/>
  <c r="I40" i="8"/>
  <c r="J39" i="8"/>
  <c r="G48" i="8"/>
  <c r="H47" i="8"/>
  <c r="I18" i="8"/>
  <c r="J17" i="8"/>
  <c r="K20" i="8"/>
  <c r="L19" i="8"/>
  <c r="G8" i="8"/>
  <c r="H7" i="8"/>
  <c r="I4" i="8"/>
  <c r="J3" i="8"/>
  <c r="M20" i="8"/>
  <c r="N19" i="8"/>
  <c r="O4" i="8"/>
  <c r="P3" i="8"/>
  <c r="O52" i="8"/>
  <c r="P51" i="8"/>
  <c r="G20" i="8"/>
  <c r="H19" i="8"/>
  <c r="E8" i="8"/>
  <c r="F7" i="8"/>
  <c r="G46" i="8"/>
  <c r="H45" i="8"/>
  <c r="O42" i="8"/>
  <c r="P41" i="8"/>
  <c r="M40" i="8"/>
  <c r="N39" i="8"/>
  <c r="Q20" i="8"/>
  <c r="R19" i="8"/>
  <c r="O22" i="8"/>
  <c r="P21" i="8"/>
  <c r="E26" i="8"/>
  <c r="F25" i="8"/>
  <c r="O26" i="8"/>
  <c r="P25" i="8"/>
  <c r="K40" i="8"/>
  <c r="L39" i="8"/>
  <c r="E42" i="8"/>
  <c r="F41" i="8"/>
  <c r="C4" i="8"/>
  <c r="D3" i="8"/>
  <c r="M4" i="8"/>
  <c r="N3" i="8"/>
  <c r="K18" i="8"/>
  <c r="L17" i="8"/>
  <c r="O8" i="8"/>
  <c r="P7" i="8"/>
  <c r="I8" i="8"/>
  <c r="J7" i="8"/>
  <c r="Q8" i="8"/>
  <c r="R7" i="8"/>
  <c r="G40" i="8"/>
  <c r="H39" i="8"/>
  <c r="E48" i="9"/>
  <c r="F47" i="9"/>
  <c r="I48" i="9"/>
  <c r="J47" i="9"/>
  <c r="Q48" i="9"/>
  <c r="R47" i="9"/>
  <c r="C46" i="9"/>
  <c r="D45" i="9"/>
  <c r="O16" i="9"/>
  <c r="P15" i="9"/>
  <c r="G6" i="9"/>
  <c r="H5" i="9"/>
  <c r="E6" i="9"/>
  <c r="F5" i="9"/>
  <c r="K42" i="9"/>
  <c r="L41" i="9"/>
  <c r="E42" i="9"/>
  <c r="F41" i="9"/>
  <c r="I40" i="9"/>
  <c r="J39" i="9"/>
  <c r="M4" i="9"/>
  <c r="N3" i="9"/>
  <c r="O4" i="9"/>
  <c r="P3" i="9"/>
  <c r="C48" i="9"/>
  <c r="D47" i="9"/>
  <c r="Q18" i="9"/>
  <c r="R17" i="9"/>
  <c r="K40" i="9"/>
  <c r="L39" i="9"/>
  <c r="M6" i="9"/>
  <c r="N5" i="9"/>
  <c r="I6" i="9"/>
  <c r="J5" i="9"/>
  <c r="K48" i="9"/>
  <c r="L47" i="9"/>
  <c r="Q40" i="9"/>
  <c r="R39" i="9"/>
  <c r="K8" i="9"/>
  <c r="L7" i="9"/>
  <c r="I4" i="9"/>
  <c r="J3" i="9"/>
  <c r="E46" i="9"/>
  <c r="F45" i="9"/>
  <c r="Q6" i="9"/>
  <c r="R5" i="9"/>
  <c r="O50" i="9"/>
  <c r="P49" i="9"/>
  <c r="K50" i="9"/>
  <c r="L49" i="9"/>
  <c r="C50" i="9"/>
  <c r="D49" i="9"/>
  <c r="G50" i="9"/>
  <c r="H49" i="9"/>
  <c r="I50" i="9"/>
  <c r="J49" i="9"/>
  <c r="Q50" i="9"/>
  <c r="R49" i="9"/>
  <c r="C38" i="9"/>
  <c r="D37" i="9"/>
  <c r="I38" i="9"/>
  <c r="J37" i="9"/>
  <c r="G38" i="9"/>
  <c r="H37" i="9"/>
  <c r="O38" i="9"/>
  <c r="P37" i="9"/>
  <c r="Q38" i="9"/>
  <c r="R37" i="9"/>
  <c r="G32" i="9"/>
  <c r="H31" i="9"/>
  <c r="G24" i="9"/>
  <c r="H23" i="9"/>
  <c r="M24" i="9"/>
  <c r="N23" i="9"/>
  <c r="C24" i="9"/>
  <c r="D23" i="9"/>
  <c r="M16" i="9"/>
  <c r="N15" i="9"/>
  <c r="O14" i="9"/>
  <c r="P13" i="9"/>
  <c r="M12" i="9"/>
  <c r="N11" i="9"/>
  <c r="K12" i="9"/>
  <c r="L11" i="9"/>
  <c r="C12" i="9"/>
  <c r="D11" i="9"/>
  <c r="C18" i="9"/>
  <c r="D17" i="9"/>
  <c r="M18" i="9"/>
  <c r="N17" i="9"/>
  <c r="G18" i="9"/>
  <c r="H17" i="9"/>
  <c r="O10" i="9"/>
  <c r="P9" i="9"/>
  <c r="C10" i="9"/>
  <c r="D9" i="9"/>
  <c r="M10" i="9"/>
  <c r="N9" i="9"/>
  <c r="O8" i="9"/>
  <c r="P7" i="9"/>
  <c r="E8" i="9"/>
  <c r="F7" i="9"/>
  <c r="C8" i="9"/>
  <c r="D7" i="9"/>
  <c r="M48" i="9"/>
  <c r="N47" i="9"/>
  <c r="G26" i="9"/>
  <c r="H25" i="9"/>
  <c r="E26" i="9"/>
  <c r="F25" i="9"/>
  <c r="C42" i="9"/>
  <c r="D41" i="9"/>
  <c r="O18" i="9"/>
  <c r="P17" i="9"/>
  <c r="O26" i="9"/>
  <c r="P25" i="9"/>
  <c r="K4" i="9"/>
  <c r="L3" i="9"/>
  <c r="M44" i="9"/>
  <c r="N43" i="9"/>
  <c r="C44" i="9"/>
  <c r="D43" i="9"/>
  <c r="I44" i="9"/>
  <c r="J43" i="9"/>
  <c r="I42" i="9"/>
  <c r="J41" i="9"/>
  <c r="E48" i="8"/>
  <c r="F47" i="8"/>
  <c r="C48" i="8"/>
  <c r="D47" i="8"/>
  <c r="I16" i="8"/>
  <c r="J15" i="8"/>
  <c r="G16" i="8"/>
  <c r="H15" i="8"/>
  <c r="C16" i="8"/>
  <c r="D15" i="8"/>
  <c r="Q12" i="8"/>
  <c r="R11" i="8"/>
  <c r="G12" i="8"/>
  <c r="H11" i="8"/>
  <c r="E12" i="8"/>
  <c r="F11" i="8"/>
  <c r="M16" i="8"/>
  <c r="N15" i="8"/>
  <c r="E18" i="8"/>
  <c r="F17" i="8"/>
  <c r="Q38" i="8"/>
  <c r="R37" i="8"/>
  <c r="K38" i="8"/>
  <c r="L37" i="8"/>
  <c r="E14" i="8"/>
  <c r="F13" i="8"/>
  <c r="Q16" i="8"/>
  <c r="R15" i="8"/>
  <c r="C32" i="8"/>
  <c r="D31" i="8"/>
  <c r="K10" i="8"/>
  <c r="L9" i="8"/>
  <c r="L33" i="8"/>
  <c r="O38" i="8"/>
  <c r="P37" i="8"/>
  <c r="O10" i="8"/>
  <c r="P9" i="8"/>
  <c r="C12" i="8"/>
  <c r="D11" i="8"/>
  <c r="E16" i="8"/>
  <c r="F15" i="8"/>
  <c r="E38" i="8"/>
  <c r="F37" i="8"/>
  <c r="E40" i="8"/>
  <c r="F39" i="8"/>
  <c r="Q40" i="8"/>
  <c r="R39" i="8"/>
  <c r="C40" i="8"/>
  <c r="D39" i="8"/>
  <c r="K22" i="8"/>
  <c r="L21" i="8"/>
  <c r="C22" i="8"/>
  <c r="D21" i="8"/>
  <c r="E22" i="8"/>
  <c r="F21" i="8"/>
  <c r="O20" i="8"/>
  <c r="P19" i="8"/>
  <c r="P33" i="8"/>
  <c r="E20" i="8"/>
  <c r="F19" i="8"/>
  <c r="M18" i="8"/>
  <c r="N17" i="8"/>
  <c r="I10" i="8"/>
  <c r="J9" i="8"/>
  <c r="Q10" i="8"/>
  <c r="R9" i="8"/>
  <c r="R33" i="8"/>
  <c r="E10" i="8"/>
  <c r="F9" i="8"/>
  <c r="M10" i="8"/>
  <c r="N9" i="8"/>
  <c r="M8" i="8"/>
  <c r="N7" i="8"/>
  <c r="M6" i="8"/>
  <c r="N5" i="8"/>
  <c r="I6" i="8"/>
  <c r="J5" i="8"/>
  <c r="Q4" i="8"/>
  <c r="R3" i="8"/>
  <c r="G4" i="8"/>
  <c r="H3" i="8"/>
  <c r="M50" i="8"/>
  <c r="N49" i="8"/>
  <c r="O50" i="8"/>
  <c r="P49" i="8"/>
  <c r="Q50" i="8"/>
  <c r="R49" i="8"/>
  <c r="K50" i="8"/>
  <c r="L49" i="8"/>
  <c r="C46" i="8"/>
  <c r="D45" i="8"/>
  <c r="I46" i="8"/>
  <c r="J45" i="8"/>
  <c r="O44" i="8"/>
  <c r="P43" i="8"/>
  <c r="E44" i="8"/>
  <c r="F43" i="8"/>
  <c r="I44" i="8"/>
  <c r="J43" i="8"/>
  <c r="K44" i="8"/>
  <c r="L43" i="8"/>
  <c r="I26" i="8"/>
  <c r="J25" i="8"/>
  <c r="G26" i="8"/>
  <c r="H25" i="8"/>
  <c r="Q26" i="8"/>
  <c r="R25" i="8"/>
  <c r="M26" i="8"/>
  <c r="N25" i="8"/>
  <c r="O18" i="8"/>
  <c r="P17" i="8"/>
  <c r="C18" i="8"/>
  <c r="D17" i="8"/>
  <c r="M14" i="8"/>
  <c r="N13" i="8"/>
  <c r="Q14" i="8"/>
  <c r="R13" i="8"/>
  <c r="O14" i="8"/>
  <c r="P13" i="8"/>
  <c r="K14" i="8"/>
  <c r="L13" i="8"/>
  <c r="E50" i="8"/>
  <c r="F49" i="8"/>
  <c r="M12" i="8"/>
  <c r="N11" i="8"/>
  <c r="C26" i="8"/>
  <c r="D25" i="8"/>
  <c r="Q48" i="8"/>
  <c r="R47" i="8"/>
  <c r="C42" i="8"/>
  <c r="D41" i="8"/>
  <c r="O12" i="8"/>
  <c r="P11" i="8"/>
  <c r="I48" i="8"/>
  <c r="J47" i="8"/>
  <c r="K48" i="8"/>
  <c r="L47" i="8"/>
  <c r="Q24" i="8"/>
  <c r="R23" i="8"/>
  <c r="C50" i="8"/>
  <c r="D49" i="8"/>
  <c r="K46" i="8"/>
  <c r="L45" i="8"/>
  <c r="G18" i="8"/>
  <c r="H17" i="8"/>
  <c r="C44" i="8"/>
  <c r="D43" i="8"/>
  <c r="M38" i="8"/>
  <c r="N37" i="8"/>
  <c r="G44" i="8"/>
  <c r="H43" i="8"/>
  <c r="M32" i="8"/>
  <c r="N31" i="8"/>
  <c r="O32" i="8"/>
  <c r="P31" i="8"/>
  <c r="Q32" i="8"/>
  <c r="R31" i="8"/>
  <c r="E46" i="8"/>
  <c r="F45" i="8"/>
  <c r="M42" i="8"/>
  <c r="N41" i="8"/>
  <c r="I42" i="8"/>
  <c r="J41" i="8"/>
  <c r="J53" i="8"/>
  <c r="G42" i="8"/>
  <c r="H41" i="8"/>
  <c r="K32" i="8"/>
  <c r="L31" i="8"/>
  <c r="I22" i="8"/>
  <c r="J21" i="8"/>
  <c r="G22" i="8"/>
  <c r="H21" i="8"/>
  <c r="M22" i="8"/>
  <c r="N21" i="8"/>
  <c r="L55" i="8"/>
  <c r="G24" i="8"/>
  <c r="H23" i="8"/>
  <c r="C24" i="8"/>
  <c r="D23" i="8"/>
  <c r="E24" i="8"/>
  <c r="F23" i="8"/>
  <c r="I24" i="8"/>
  <c r="J23" i="8"/>
  <c r="R55" i="8"/>
  <c r="R57" i="8"/>
  <c r="L53" i="8"/>
  <c r="L57" i="8"/>
  <c r="P55" i="8"/>
  <c r="R53" i="8"/>
  <c r="N55" i="8"/>
  <c r="H53" i="8"/>
  <c r="N53" i="8"/>
  <c r="D53" i="8"/>
  <c r="F53" i="8"/>
  <c r="P53" i="8"/>
  <c r="P57" i="8"/>
  <c r="N33" i="8"/>
  <c r="N57" i="8"/>
  <c r="H55" i="8"/>
  <c r="H33" i="8"/>
  <c r="D55" i="8"/>
  <c r="D33" i="8"/>
  <c r="D57" i="8"/>
  <c r="J33" i="8"/>
  <c r="J57" i="8"/>
  <c r="J55" i="8"/>
  <c r="F55" i="8"/>
  <c r="F33" i="8"/>
  <c r="H57" i="8"/>
  <c r="F58" i="8"/>
  <c r="F57" i="8"/>
  <c r="H58" i="8"/>
  <c r="R58" i="8"/>
  <c r="D58" i="8"/>
  <c r="L58" i="8"/>
  <c r="J58" i="8"/>
  <c r="P58" i="8"/>
  <c r="N58" i="8"/>
  <c r="I10" i="9"/>
  <c r="J9" i="9"/>
  <c r="C22" i="9"/>
  <c r="D21" i="9"/>
  <c r="C20" i="9"/>
  <c r="D19" i="9"/>
  <c r="Q20" i="9"/>
  <c r="R19" i="9"/>
  <c r="K22" i="9"/>
  <c r="L21" i="9"/>
  <c r="E20" i="9"/>
  <c r="F19" i="9"/>
  <c r="G16" i="9"/>
  <c r="H15" i="9"/>
  <c r="E32" i="9"/>
  <c r="F31" i="9"/>
  <c r="E16" i="9"/>
  <c r="F15" i="9"/>
  <c r="C32" i="9"/>
  <c r="D31" i="9"/>
  <c r="D51" i="9"/>
  <c r="M22" i="9"/>
  <c r="N21" i="9"/>
  <c r="E10" i="9"/>
  <c r="F9" i="9"/>
  <c r="F33" i="9"/>
  <c r="E12" i="9"/>
  <c r="F11" i="9"/>
  <c r="O12" i="9"/>
  <c r="P11" i="9"/>
  <c r="K14" i="9"/>
  <c r="L13" i="9"/>
  <c r="K16" i="9"/>
  <c r="L15" i="9"/>
  <c r="G20" i="9"/>
  <c r="H19" i="9"/>
  <c r="C14" i="9"/>
  <c r="D13" i="9"/>
  <c r="K20" i="9"/>
  <c r="L19" i="9"/>
  <c r="I22" i="9"/>
  <c r="J21" i="9"/>
  <c r="I12" i="9"/>
  <c r="J11" i="9"/>
  <c r="M40" i="9"/>
  <c r="N39" i="9"/>
  <c r="Q24" i="9"/>
  <c r="R23" i="9"/>
  <c r="E22" i="9"/>
  <c r="F21" i="9"/>
  <c r="M8" i="9"/>
  <c r="N7" i="9"/>
  <c r="Q4" i="9"/>
  <c r="R3" i="9"/>
  <c r="R33" i="9"/>
  <c r="Q46" i="9"/>
  <c r="R45" i="9"/>
  <c r="R51" i="9"/>
  <c r="G12" i="9"/>
  <c r="H11" i="9"/>
  <c r="M14" i="9"/>
  <c r="N13" i="9"/>
  <c r="O32" i="9"/>
  <c r="P31" i="9"/>
  <c r="P53" i="9"/>
  <c r="I46" i="9"/>
  <c r="J45" i="9"/>
  <c r="J51" i="9"/>
  <c r="L51" i="9"/>
  <c r="P33" i="9"/>
  <c r="Q8" i="9"/>
  <c r="R7" i="9"/>
  <c r="G4" i="9"/>
  <c r="H3" i="9"/>
  <c r="E44" i="9"/>
  <c r="F43" i="9"/>
  <c r="F51" i="9"/>
  <c r="I8" i="9"/>
  <c r="J7" i="9"/>
  <c r="O40" i="9"/>
  <c r="P39" i="9"/>
  <c r="P51" i="9"/>
  <c r="G42" i="9"/>
  <c r="H41" i="9"/>
  <c r="C4" i="9"/>
  <c r="D3" i="9"/>
  <c r="G40" i="9"/>
  <c r="H39" i="9"/>
  <c r="Q32" i="9"/>
  <c r="R31" i="9"/>
  <c r="M32" i="9"/>
  <c r="N31" i="9"/>
  <c r="N33" i="9"/>
  <c r="N55" i="9"/>
  <c r="G14" i="9"/>
  <c r="H13" i="9"/>
  <c r="M46" i="9"/>
  <c r="N45" i="9"/>
  <c r="N51" i="9"/>
  <c r="G46" i="9"/>
  <c r="H45" i="9"/>
  <c r="I20" i="9"/>
  <c r="J19" i="9"/>
  <c r="K32" i="9"/>
  <c r="L31" i="9"/>
  <c r="L53" i="9"/>
  <c r="R55" i="9"/>
  <c r="P55" i="9"/>
  <c r="F53" i="9"/>
  <c r="R53" i="9"/>
  <c r="N53" i="9"/>
  <c r="J33" i="9"/>
  <c r="J55" i="9"/>
  <c r="H33" i="9"/>
  <c r="H53" i="9"/>
  <c r="J53" i="9"/>
  <c r="L33" i="9"/>
  <c r="L55" i="9"/>
  <c r="F55" i="9"/>
  <c r="D33" i="9"/>
  <c r="D55" i="9"/>
  <c r="D53" i="9"/>
  <c r="H51" i="9"/>
  <c r="F56" i="9"/>
  <c r="H55" i="9"/>
  <c r="H56" i="9"/>
  <c r="R56" i="9"/>
  <c r="D56" i="9"/>
  <c r="J56" i="9"/>
  <c r="N56" i="9"/>
  <c r="P56" i="9"/>
  <c r="L56" i="9"/>
</calcChain>
</file>

<file path=xl/sharedStrings.xml><?xml version="1.0" encoding="utf-8"?>
<sst xmlns="http://schemas.openxmlformats.org/spreadsheetml/2006/main" count="1122" uniqueCount="399">
  <si>
    <t>EVENT</t>
  </si>
  <si>
    <t>Number</t>
  </si>
  <si>
    <t>Club:-</t>
  </si>
  <si>
    <t>Name</t>
  </si>
  <si>
    <t>Perf.</t>
  </si>
  <si>
    <t>TOTALS (track)</t>
  </si>
  <si>
    <t>Field Totals</t>
  </si>
  <si>
    <t>Team</t>
  </si>
  <si>
    <t>Track Totals</t>
  </si>
  <si>
    <t>Final TOTALS</t>
  </si>
  <si>
    <t>Pts</t>
  </si>
  <si>
    <t>Score</t>
  </si>
  <si>
    <t>Lge Pts</t>
  </si>
  <si>
    <t>Total score</t>
  </si>
  <si>
    <t>Total Pts</t>
  </si>
  <si>
    <t>Men</t>
  </si>
  <si>
    <t>Women</t>
  </si>
  <si>
    <t xml:space="preserve"> </t>
  </si>
  <si>
    <t>(Team)</t>
  </si>
  <si>
    <t xml:space="preserve"> Total League Pts</t>
  </si>
  <si>
    <t>Positions (Team)</t>
  </si>
  <si>
    <t>Events</t>
  </si>
  <si>
    <t>Names</t>
  </si>
  <si>
    <t>Position</t>
  </si>
  <si>
    <t>Notes on using Vets League Score Sheet</t>
  </si>
  <si>
    <t>Before Competition day</t>
  </si>
  <si>
    <t>Look through the tabs at the bottom of the Page and see what the sheets say before changing anything.</t>
  </si>
  <si>
    <t>Go to the Grey Men dec / women dec tabs</t>
  </si>
  <si>
    <t>Before first results</t>
  </si>
  <si>
    <r>
      <t xml:space="preserve">Check the names have automatically appeared on the appropriate score sheet; If correct </t>
    </r>
    <r>
      <rPr>
        <sz val="12"/>
        <color indexed="10"/>
        <rFont val="Comic Sans MS"/>
        <family val="4"/>
      </rPr>
      <t>SAVE</t>
    </r>
  </si>
  <si>
    <t>To enter results</t>
  </si>
  <si>
    <t>Repeat steps 6+7 for Men dec/women dec.</t>
  </si>
  <si>
    <r>
      <t xml:space="preserve">After entering all the names select the results tab </t>
    </r>
    <r>
      <rPr>
        <sz val="12"/>
        <color indexed="12"/>
        <rFont val="Comic Sans MS"/>
        <family val="4"/>
      </rPr>
      <t>Men</t>
    </r>
    <r>
      <rPr>
        <sz val="12"/>
        <rFont val="Comic Sans MS"/>
        <family val="4"/>
      </rPr>
      <t xml:space="preserve"> or </t>
    </r>
    <r>
      <rPr>
        <sz val="12"/>
        <color indexed="14"/>
        <rFont val="Comic Sans MS"/>
        <family val="4"/>
      </rPr>
      <t>Women</t>
    </r>
    <r>
      <rPr>
        <sz val="12"/>
        <color indexed="45"/>
        <rFont val="Comic Sans MS"/>
        <family val="4"/>
      </rPr>
      <t xml:space="preserve"> </t>
    </r>
    <r>
      <rPr>
        <sz val="12"/>
        <rFont val="Comic Sans MS"/>
        <family val="4"/>
      </rPr>
      <t>Then find the event you need</t>
    </r>
  </si>
  <si>
    <t>Enter score in correct column to the right</t>
  </si>
  <si>
    <t>Check the scores have added at the bottom</t>
  </si>
  <si>
    <t>Save every few events for safety</t>
  </si>
  <si>
    <t>To Complete the results</t>
  </si>
  <si>
    <t>When all events are entered check no spaces are left</t>
  </si>
  <si>
    <t xml:space="preserve">If all is correct Save!! </t>
  </si>
  <si>
    <t>Print a copy IF OK run rest off</t>
  </si>
  <si>
    <t>Well done get out the whisky!!!!!</t>
  </si>
  <si>
    <t>GOOD LUCK!!</t>
  </si>
  <si>
    <t>Make a backup copy just in case!!</t>
  </si>
  <si>
    <t xml:space="preserve">If clever with excel sort on column P then Q Need to highlight women's and men's results separately. </t>
  </si>
  <si>
    <r>
      <t xml:space="preserve">Note;- All events + Relays Score  </t>
    </r>
    <r>
      <rPr>
        <sz val="14"/>
        <color indexed="14"/>
        <rFont val="AdLib BT"/>
        <family val="5"/>
      </rPr>
      <t>; 8,7,6,5,4,3,2,1</t>
    </r>
  </si>
  <si>
    <t>NB if events different change on declaration sheet not score sheet</t>
  </si>
  <si>
    <r>
      <t xml:space="preserve">Note;- All  events + Relays Score </t>
    </r>
    <r>
      <rPr>
        <sz val="16"/>
        <color indexed="14"/>
        <rFont val="AdLib BT"/>
        <family val="5"/>
      </rPr>
      <t xml:space="preserve">  8,7,6,5,4,3,2,1</t>
    </r>
  </si>
  <si>
    <r>
      <t xml:space="preserve">Check positions are correct and </t>
    </r>
    <r>
      <rPr>
        <sz val="12"/>
        <color indexed="53"/>
        <rFont val="Comic Sans MS"/>
        <family val="4"/>
      </rPr>
      <t>SAVE</t>
    </r>
  </si>
  <si>
    <t>Try and Have a reader to help you enter the results on the day</t>
  </si>
  <si>
    <t>Spare</t>
  </si>
  <si>
    <t>Times are formatted on result sheet so check format and change if events have been moved</t>
  </si>
  <si>
    <r>
      <t>Delete the competitor names [on this sheet only</t>
    </r>
    <r>
      <rPr>
        <b/>
        <sz val="12"/>
        <rFont val="Comic Sans MS"/>
        <family val="4"/>
      </rPr>
      <t xml:space="preserve"> not the results sheet</t>
    </r>
    <r>
      <rPr>
        <sz val="12"/>
        <rFont val="Comic Sans MS"/>
        <family val="4"/>
      </rPr>
      <t xml:space="preserve">]  </t>
    </r>
    <r>
      <rPr>
        <sz val="12"/>
        <color indexed="10"/>
        <rFont val="Comic Sans MS"/>
        <family val="4"/>
      </rPr>
      <t xml:space="preserve">not the events!!!    (If names present!)                                      </t>
    </r>
    <r>
      <rPr>
        <sz val="12"/>
        <rFont val="Comic Sans MS"/>
        <family val="4"/>
      </rPr>
      <t xml:space="preserve">(the names were only left in to illustrate how it works)     Check ALL the Headers and Footers are correct. [see </t>
    </r>
    <r>
      <rPr>
        <u/>
        <sz val="12"/>
        <rFont val="Comic Sans MS"/>
        <family val="4"/>
      </rPr>
      <t>V</t>
    </r>
    <r>
      <rPr>
        <sz val="12"/>
        <rFont val="Comic Sans MS"/>
        <family val="4"/>
      </rPr>
      <t>iew]</t>
    </r>
  </si>
  <si>
    <r>
      <t>Transfer results to F</t>
    </r>
    <r>
      <rPr>
        <sz val="12"/>
        <color indexed="57"/>
        <rFont val="Comic Sans MS"/>
        <family val="4"/>
      </rPr>
      <t>inal positions</t>
    </r>
    <r>
      <rPr>
        <sz val="12"/>
        <rFont val="Comic Sans MS"/>
        <family val="4"/>
      </rPr>
      <t xml:space="preserve"> sheet (print out is helpful here)</t>
    </r>
  </si>
  <si>
    <t xml:space="preserve">ANY Problems on the day Shout for (or at!) DAVE Cowley </t>
  </si>
  <si>
    <t>GUESTS results:-</t>
  </si>
  <si>
    <t>Event</t>
  </si>
  <si>
    <t xml:space="preserve">Name </t>
  </si>
  <si>
    <t>Club</t>
  </si>
  <si>
    <t>Performance</t>
  </si>
  <si>
    <r>
      <t xml:space="preserve">Good idea to try your printers now, see all sheets print OK (landscape) </t>
    </r>
    <r>
      <rPr>
        <sz val="12"/>
        <color indexed="10"/>
        <rFont val="Comic Sans MS"/>
        <family val="4"/>
      </rPr>
      <t>adjust page area if needed</t>
    </r>
  </si>
  <si>
    <r>
      <t xml:space="preserve">In The </t>
    </r>
    <r>
      <rPr>
        <sz val="12"/>
        <color indexed="23"/>
        <rFont val="Comic Sans MS"/>
        <family val="4"/>
      </rPr>
      <t>GRAY tab</t>
    </r>
    <r>
      <rPr>
        <sz val="12"/>
        <color indexed="10"/>
        <rFont val="Comic Sans MS"/>
        <family val="4"/>
      </rPr>
      <t xml:space="preserve"> declaration sheets</t>
    </r>
    <r>
      <rPr>
        <sz val="12"/>
        <rFont val="Comic Sans MS"/>
        <family val="4"/>
      </rPr>
      <t xml:space="preserve"> Put in the </t>
    </r>
    <r>
      <rPr>
        <b/>
        <sz val="12"/>
        <rFont val="Comic Sans MS"/>
        <family val="4"/>
      </rPr>
      <t>team and Numbers</t>
    </r>
    <r>
      <rPr>
        <sz val="12"/>
        <rFont val="Comic Sans MS"/>
        <family val="4"/>
      </rPr>
      <t xml:space="preserve">; THEN under each team fill in names.       Put in the  </t>
    </r>
    <r>
      <rPr>
        <b/>
        <sz val="12"/>
        <rFont val="Comic Sans MS"/>
        <family val="4"/>
      </rPr>
      <t>Initial + surnames</t>
    </r>
    <r>
      <rPr>
        <sz val="12"/>
        <rFont val="Comic Sans MS"/>
        <family val="4"/>
      </rPr>
      <t xml:space="preserve"> in the correct columns from the declaration sheets (Short names can go in completely but long names will cause problems printing).</t>
    </r>
  </si>
  <si>
    <t>Enter performance under name (see format notes)</t>
  </si>
  <si>
    <t>After match send copies of all sheets and declarations to Area Secretary. (ADD Guest results at bottom please)</t>
  </si>
  <si>
    <t>Guest names</t>
  </si>
  <si>
    <t>NB Guests will not add automatically!!</t>
  </si>
  <si>
    <t>Resave with your own  file Name [eg VetsL2010m4]</t>
  </si>
  <si>
    <t>Points</t>
  </si>
  <si>
    <t>Men's Key to Teams</t>
  </si>
  <si>
    <t>Women's Key to Teams</t>
  </si>
  <si>
    <t>spare</t>
  </si>
  <si>
    <t>Men Results INPUT SHEET</t>
  </si>
  <si>
    <t>Women Results INPUT SHEET</t>
  </si>
  <si>
    <t>`</t>
  </si>
  <si>
    <r>
      <t xml:space="preserve">The input sheet has declaration sheets which automatically add the names and events to the results sheet(2). On the results sheets the scores will add up automatically and be shown at the bottom of the page, </t>
    </r>
    <r>
      <rPr>
        <sz val="12"/>
        <color indexed="12"/>
        <rFont val="Comic Sans MS"/>
        <family val="4"/>
      </rPr>
      <t>useful for giving interim scores!.</t>
    </r>
    <r>
      <rPr>
        <sz val="12"/>
        <rFont val="Comic Sans MS"/>
        <family val="4"/>
      </rPr>
      <t xml:space="preserve"> Transfer the final results to the positions sheet which will also auto add. Alternative old system use dec sheets and </t>
    </r>
    <r>
      <rPr>
        <sz val="12"/>
        <color indexed="62"/>
        <rFont val="Comic Sans MS"/>
        <family val="4"/>
      </rPr>
      <t>Men</t>
    </r>
    <r>
      <rPr>
        <sz val="12"/>
        <rFont val="Comic Sans MS"/>
        <family val="4"/>
      </rPr>
      <t xml:space="preserve"> and</t>
    </r>
    <r>
      <rPr>
        <sz val="12"/>
        <color indexed="53"/>
        <rFont val="Comic Sans MS"/>
        <family val="4"/>
      </rPr>
      <t xml:space="preserve"> women</t>
    </r>
    <r>
      <rPr>
        <sz val="12"/>
        <rFont val="Comic Sans MS"/>
        <family val="4"/>
      </rPr>
      <t xml:space="preserve"> results input</t>
    </r>
  </si>
  <si>
    <t>Enter all the results  saving from time to time -check results appear correctly.</t>
  </si>
  <si>
    <t>Give out scores from results sheet from time to time</t>
  </si>
  <si>
    <t>Now go to point 14</t>
  </si>
  <si>
    <r>
      <t xml:space="preserve">Determine positions of clubs from scores and </t>
    </r>
    <r>
      <rPr>
        <b/>
        <sz val="12"/>
        <color indexed="12"/>
        <rFont val="Comic Sans MS"/>
        <family val="4"/>
      </rPr>
      <t>add to bottom</t>
    </r>
    <r>
      <rPr>
        <sz val="12"/>
        <rFont val="Comic Sans MS"/>
        <family val="4"/>
      </rPr>
      <t xml:space="preserve"> </t>
    </r>
    <r>
      <rPr>
        <b/>
        <sz val="12"/>
        <color indexed="12"/>
        <rFont val="Comic Sans MS"/>
        <family val="4"/>
      </rPr>
      <t>lines. Of results sheets</t>
    </r>
    <r>
      <rPr>
        <sz val="12"/>
        <rFont val="Comic Sans MS"/>
        <family val="4"/>
      </rPr>
      <t xml:space="preserve"> </t>
    </r>
    <r>
      <rPr>
        <sz val="12"/>
        <color indexed="53"/>
        <rFont val="Comic Sans MS"/>
        <family val="4"/>
      </rPr>
      <t>Save again.</t>
    </r>
  </si>
  <si>
    <t>Team name</t>
  </si>
  <si>
    <t>Relay   Team Names     (4x200m)</t>
  </si>
  <si>
    <t>Relay Teams names  (4x200m)</t>
  </si>
  <si>
    <t>Note performances will not appear unless the athlete has been declared</t>
  </si>
  <si>
    <t>Birchfield</t>
  </si>
  <si>
    <t>B &amp; R</t>
  </si>
  <si>
    <t>Halesowen</t>
  </si>
  <si>
    <t>Sparkhill</t>
  </si>
  <si>
    <t>Worcester</t>
  </si>
  <si>
    <t>MMAC</t>
  </si>
  <si>
    <t>Match 1  Stourport</t>
  </si>
  <si>
    <t>Match 3    DASH</t>
  </si>
  <si>
    <t>Match 2     Birchfield</t>
  </si>
  <si>
    <t>Match 2        Birchfield</t>
  </si>
  <si>
    <t>DASH</t>
  </si>
  <si>
    <t>63 /64 / A</t>
  </si>
  <si>
    <t>73 / 74 /O</t>
  </si>
  <si>
    <t>71/ 72 /N</t>
  </si>
  <si>
    <t>53/ 54 / C</t>
  </si>
  <si>
    <t>59 / 60 / P</t>
  </si>
  <si>
    <t>151 /152 / S</t>
  </si>
  <si>
    <t>61 / 62 / F</t>
  </si>
  <si>
    <t>85 / 86 / K</t>
  </si>
  <si>
    <t>21 / 22 / N</t>
  </si>
  <si>
    <t>23 / 24 / O</t>
  </si>
  <si>
    <t>3 / 4 / C</t>
  </si>
  <si>
    <t>9 / 10 / P</t>
  </si>
  <si>
    <t>1 /2 / S</t>
  </si>
  <si>
    <t>11 / 12 / F</t>
  </si>
  <si>
    <t>35 / 36 / F</t>
  </si>
  <si>
    <t>1x</t>
  </si>
  <si>
    <t>2x</t>
  </si>
  <si>
    <t>3x</t>
  </si>
  <si>
    <t>4x</t>
  </si>
  <si>
    <t>9x</t>
  </si>
  <si>
    <t>10x</t>
  </si>
  <si>
    <t>11x</t>
  </si>
  <si>
    <t>12x</t>
  </si>
  <si>
    <t>13x</t>
  </si>
  <si>
    <t>14x</t>
  </si>
  <si>
    <t>21x</t>
  </si>
  <si>
    <t>23x</t>
  </si>
  <si>
    <t>24x</t>
  </si>
  <si>
    <t>35x</t>
  </si>
  <si>
    <t>36x</t>
  </si>
  <si>
    <t>22x</t>
  </si>
  <si>
    <t>151x</t>
  </si>
  <si>
    <t>152x</t>
  </si>
  <si>
    <t>53x</t>
  </si>
  <si>
    <t>54x</t>
  </si>
  <si>
    <t>59x</t>
  </si>
  <si>
    <t>60x</t>
  </si>
  <si>
    <t>61x</t>
  </si>
  <si>
    <t>62x</t>
  </si>
  <si>
    <t>63x</t>
  </si>
  <si>
    <t>64x</t>
  </si>
  <si>
    <t>71x</t>
  </si>
  <si>
    <t>72x</t>
  </si>
  <si>
    <t>73x</t>
  </si>
  <si>
    <t>74x</t>
  </si>
  <si>
    <t>85x</t>
  </si>
  <si>
    <t>86x</t>
  </si>
  <si>
    <t>W35      2k Walk</t>
  </si>
  <si>
    <t>Pete Mould</t>
  </si>
  <si>
    <t>Calvin Scoltock</t>
  </si>
  <si>
    <t>Len Quartly</t>
  </si>
  <si>
    <t>Yasmine Al-Daftary</t>
  </si>
  <si>
    <t>Sharon Tonks</t>
  </si>
  <si>
    <t>Julie Wakelam</t>
  </si>
  <si>
    <t>Rita Brownlie</t>
  </si>
  <si>
    <t>Lynn Bellfield</t>
  </si>
  <si>
    <t>Sally Spencer</t>
  </si>
  <si>
    <t>Julie Bellfield</t>
  </si>
  <si>
    <t>Rosemary Chrimes</t>
  </si>
  <si>
    <t>Joanne Smallwood</t>
  </si>
  <si>
    <t>Les Woods</t>
  </si>
  <si>
    <t>Chris Cleary</t>
  </si>
  <si>
    <t>Marc Flannery</t>
  </si>
  <si>
    <t>Edward Gerrard</t>
  </si>
  <si>
    <t>Warren Miles</t>
  </si>
  <si>
    <t>Les Scrivens</t>
  </si>
  <si>
    <t>Peter Stewart</t>
  </si>
  <si>
    <t>David Winter</t>
  </si>
  <si>
    <t>Rob Mills</t>
  </si>
  <si>
    <t>Martin Millicheap</t>
  </si>
  <si>
    <t>John Constandinou</t>
  </si>
  <si>
    <t>Ruth Bird</t>
  </si>
  <si>
    <t>Tracy Miles</t>
  </si>
  <si>
    <t>Gill Millicheap</t>
  </si>
  <si>
    <t>Hilary Mann</t>
  </si>
  <si>
    <t>Elaine Restorick</t>
  </si>
  <si>
    <t>Nancy Hitch Hough</t>
  </si>
  <si>
    <t>Glyn Jones</t>
  </si>
  <si>
    <t>Viv Bonner</t>
  </si>
  <si>
    <t>Karen Davies</t>
  </si>
  <si>
    <t>Julie Rogers</t>
  </si>
  <si>
    <t>Tony Crocker</t>
  </si>
  <si>
    <t>Julia Reeves</t>
  </si>
  <si>
    <t>Ian Bowles</t>
  </si>
  <si>
    <t>Michael Westwood</t>
  </si>
  <si>
    <t>Sam Morton</t>
  </si>
  <si>
    <t>B&amp;R</t>
  </si>
  <si>
    <t>M60         100m</t>
  </si>
  <si>
    <t>M50         100m</t>
  </si>
  <si>
    <t>M40         100m</t>
  </si>
  <si>
    <t>M35         100m</t>
  </si>
  <si>
    <t>M35         400m</t>
  </si>
  <si>
    <t xml:space="preserve">M40         400m </t>
  </si>
  <si>
    <t>M50         400m</t>
  </si>
  <si>
    <t>M35        1500m</t>
  </si>
  <si>
    <t xml:space="preserve">M40        1500m </t>
  </si>
  <si>
    <t xml:space="preserve">M60        1500m </t>
  </si>
  <si>
    <t>M40         2k Walk</t>
  </si>
  <si>
    <t xml:space="preserve">M60         2k Walk </t>
  </si>
  <si>
    <t>W60      100m</t>
  </si>
  <si>
    <t>W50      100m</t>
  </si>
  <si>
    <t>W40      100m</t>
  </si>
  <si>
    <t>W35      100m</t>
  </si>
  <si>
    <t>W35      400m</t>
  </si>
  <si>
    <t>W40      400m</t>
  </si>
  <si>
    <t>W60      400m</t>
  </si>
  <si>
    <t>W40      2k Walk</t>
  </si>
  <si>
    <t>W35      1500m</t>
  </si>
  <si>
    <t>W40      1500m</t>
  </si>
  <si>
    <t>W50      1500m</t>
  </si>
  <si>
    <t>W35     High J</t>
  </si>
  <si>
    <t>W50     High J</t>
  </si>
  <si>
    <t>W50     Shot</t>
  </si>
  <si>
    <t>W40     Javelin</t>
  </si>
  <si>
    <t>W40     Shot</t>
  </si>
  <si>
    <t>M60           Shot</t>
  </si>
  <si>
    <t>M35           High J</t>
  </si>
  <si>
    <t>M50           High J</t>
  </si>
  <si>
    <t>M40           Triple J</t>
  </si>
  <si>
    <t>Kate Murdoch</t>
  </si>
  <si>
    <t>Karen Riley</t>
  </si>
  <si>
    <t>High J</t>
  </si>
  <si>
    <t>Cat Goulder- Davies</t>
  </si>
  <si>
    <t>100m</t>
  </si>
  <si>
    <t>1500m</t>
  </si>
  <si>
    <t>Julie Dale</t>
  </si>
  <si>
    <t>Zita McDonald</t>
  </si>
  <si>
    <t>Mick Edwards</t>
  </si>
  <si>
    <t>Laurence Oldfield</t>
  </si>
  <si>
    <t>Dave Hall</t>
  </si>
  <si>
    <t>Mark Palethorpe</t>
  </si>
  <si>
    <t>Martin Aspley-Davis</t>
  </si>
  <si>
    <t>Vince Rollason</t>
  </si>
  <si>
    <t>Andy Freeman</t>
  </si>
  <si>
    <t>Matt Allen</t>
  </si>
  <si>
    <t>M50           Hammer</t>
  </si>
  <si>
    <t>M35           Hammer</t>
  </si>
  <si>
    <t>Julian Barnett</t>
  </si>
  <si>
    <t>Dave Russell</t>
  </si>
  <si>
    <t>Peter Boszko</t>
  </si>
  <si>
    <t>Paul Rogers</t>
  </si>
  <si>
    <t>Wilf Morgan</t>
  </si>
  <si>
    <t>Carole Rafferty</t>
  </si>
  <si>
    <t>Dawn Gallagher</t>
  </si>
  <si>
    <t>Andy Priest</t>
  </si>
  <si>
    <t>Keith Waldron</t>
  </si>
  <si>
    <t>Mike Neylon</t>
  </si>
  <si>
    <t>matt a</t>
  </si>
  <si>
    <t>M60 2K Walk</t>
  </si>
  <si>
    <t>Connolly Meagher</t>
  </si>
  <si>
    <t>M50 1500m</t>
  </si>
  <si>
    <t>Worc</t>
  </si>
  <si>
    <t>M60 1500m</t>
  </si>
  <si>
    <t>Nancy Hitchhough</t>
  </si>
  <si>
    <t>W50 1500m</t>
  </si>
  <si>
    <t>Martin Maynard</t>
  </si>
  <si>
    <t>Droitwich &amp; KSAC</t>
  </si>
  <si>
    <t>Adrian James</t>
  </si>
  <si>
    <t>Neil Williams</t>
  </si>
  <si>
    <t>Kevin Monk</t>
  </si>
  <si>
    <t>Mark Turner</t>
  </si>
  <si>
    <t>Nic Hazelwood</t>
  </si>
  <si>
    <t>Mark Hadley</t>
  </si>
  <si>
    <t>Paul Allen</t>
  </si>
  <si>
    <t>Roger Mallard</t>
  </si>
  <si>
    <t>M40 1500m</t>
  </si>
  <si>
    <t>Robin Davies</t>
  </si>
  <si>
    <t>Hervin Prince</t>
  </si>
  <si>
    <t>Johnny  Cullen</t>
  </si>
  <si>
    <t>Dave Fall</t>
  </si>
  <si>
    <t>John Steel</t>
  </si>
  <si>
    <t>Richard White</t>
  </si>
  <si>
    <t>Nick Hitchens</t>
  </si>
  <si>
    <t>Bernie Wareing</t>
  </si>
  <si>
    <t>Simon Willington</t>
  </si>
  <si>
    <t>Paul Shipway</t>
  </si>
  <si>
    <t>Bernie Waring</t>
  </si>
  <si>
    <t>Judy Johnson</t>
  </si>
  <si>
    <t>Wendy Morant</t>
  </si>
  <si>
    <t>Megan Harris</t>
  </si>
  <si>
    <t>Stella Denniss</t>
  </si>
  <si>
    <t>Manisha Parmar</t>
  </si>
  <si>
    <t>Rebecca Hambrook</t>
  </si>
  <si>
    <t>Becky Freeman</t>
  </si>
  <si>
    <t>Michael Elwell</t>
  </si>
  <si>
    <t>Robin MacDonald</t>
  </si>
  <si>
    <t>Carson Tweedie</t>
  </si>
  <si>
    <t>Richard Westwood</t>
  </si>
  <si>
    <t>Mike Horton</t>
  </si>
  <si>
    <t>Anthony Porter</t>
  </si>
  <si>
    <t>Liz Tindle</t>
  </si>
  <si>
    <t>Anna Cosimetti</t>
  </si>
  <si>
    <t>David Cleverley</t>
  </si>
  <si>
    <t>Dean Hartshorne</t>
  </si>
  <si>
    <t>Clive Brown</t>
  </si>
  <si>
    <t>Dave Cleverley</t>
  </si>
  <si>
    <t>Wondu Ben Beyene</t>
  </si>
  <si>
    <t>Jag Ubhoo</t>
  </si>
  <si>
    <t>1.46.3</t>
  </si>
  <si>
    <t>1.48.3</t>
  </si>
  <si>
    <t>1.50.1</t>
  </si>
  <si>
    <t>1.50.6</t>
  </si>
  <si>
    <t>1.53.1</t>
  </si>
  <si>
    <t>2.13.5</t>
  </si>
  <si>
    <t>Wendy Bennett</t>
  </si>
  <si>
    <t>Helen Attwood</t>
  </si>
  <si>
    <t>Ellen Ambrose</t>
  </si>
  <si>
    <t>Caroline Lambert</t>
  </si>
  <si>
    <t>Debbie Ricci</t>
  </si>
  <si>
    <t>Becky Salvey</t>
  </si>
  <si>
    <t>Ann Stuart</t>
  </si>
  <si>
    <t>Matt Henney</t>
  </si>
  <si>
    <t>M60 Walk</t>
  </si>
  <si>
    <t>John Fenton</t>
  </si>
  <si>
    <t>David Fall</t>
  </si>
  <si>
    <t>Terry Bedington</t>
  </si>
  <si>
    <t>Darren Salisbury</t>
  </si>
  <si>
    <t>Martyn Cole</t>
  </si>
  <si>
    <t>Barry Swindells</t>
  </si>
  <si>
    <t>M60 100m</t>
  </si>
  <si>
    <t>Richard Perkins</t>
  </si>
  <si>
    <t>M35 1500m</t>
  </si>
  <si>
    <t>Phil Bullock</t>
  </si>
  <si>
    <t>David Hanson</t>
  </si>
  <si>
    <t>4x200m Relay</t>
  </si>
  <si>
    <t>1.58.1</t>
  </si>
  <si>
    <t>2.13.4</t>
  </si>
  <si>
    <t>2.15.5</t>
  </si>
  <si>
    <t>2.16.0</t>
  </si>
  <si>
    <t>2.40.0</t>
  </si>
  <si>
    <t>5.27.6</t>
  </si>
  <si>
    <t>5.55.7</t>
  </si>
  <si>
    <t>6.13.3</t>
  </si>
  <si>
    <t>6.24.7</t>
  </si>
  <si>
    <t>6.42.6</t>
  </si>
  <si>
    <t>6.42.0</t>
  </si>
  <si>
    <t>5.45.5</t>
  </si>
  <si>
    <t>5.49.4</t>
  </si>
  <si>
    <t>5.55.0</t>
  </si>
  <si>
    <t>6.04.6</t>
  </si>
  <si>
    <t>6.32.4</t>
  </si>
  <si>
    <t>7.18.3</t>
  </si>
  <si>
    <t>Martin Cole</t>
  </si>
  <si>
    <t>5.39.7</t>
  </si>
  <si>
    <t>5.35.1</t>
  </si>
  <si>
    <t>5.39.9</t>
  </si>
  <si>
    <t>6.16.2</t>
  </si>
  <si>
    <t>8.03.9</t>
  </si>
  <si>
    <t>5.48.5</t>
  </si>
  <si>
    <t>6.05.4</t>
  </si>
  <si>
    <t>6.55.9</t>
  </si>
  <si>
    <t>7.28.0</t>
  </si>
  <si>
    <t>8.02.4</t>
  </si>
  <si>
    <t>W40 1500m</t>
  </si>
  <si>
    <t>6.20.2</t>
  </si>
  <si>
    <t>7.21.0</t>
  </si>
  <si>
    <t>4.06.4</t>
  </si>
  <si>
    <t>4.19.0</t>
  </si>
  <si>
    <t>4.27.6</t>
  </si>
  <si>
    <t>4.37.1</t>
  </si>
  <si>
    <t>4.57.6</t>
  </si>
  <si>
    <t>5.33.1</t>
  </si>
  <si>
    <t>4.34.1</t>
  </si>
  <si>
    <t>4.34.2</t>
  </si>
  <si>
    <t>4.38.9</t>
  </si>
  <si>
    <t>5.53.5</t>
  </si>
  <si>
    <t>4.27.1</t>
  </si>
  <si>
    <t>4.33.3</t>
  </si>
  <si>
    <t>4.51.2</t>
  </si>
  <si>
    <t>Nick Hitchings</t>
  </si>
  <si>
    <t>5.08.2</t>
  </si>
  <si>
    <t>5.07.3</t>
  </si>
  <si>
    <t>10.24.5</t>
  </si>
  <si>
    <t>10.56.4</t>
  </si>
  <si>
    <t>11.48.0</t>
  </si>
  <si>
    <t>12.22.2</t>
  </si>
  <si>
    <t>13.29.0</t>
  </si>
  <si>
    <t>14.33.7</t>
  </si>
  <si>
    <t>11.00.5</t>
  </si>
  <si>
    <t>11.59.5</t>
  </si>
  <si>
    <t>12.08.6</t>
  </si>
  <si>
    <t>12.15.1</t>
  </si>
  <si>
    <t>12.55.8</t>
  </si>
  <si>
    <t>12.48.2</t>
  </si>
  <si>
    <t>13.32.0</t>
  </si>
  <si>
    <t>15.31.9</t>
  </si>
  <si>
    <t>15.32.3</t>
  </si>
  <si>
    <t>11.02.4</t>
  </si>
  <si>
    <t>12.18.7</t>
  </si>
  <si>
    <t>13.11.0</t>
  </si>
  <si>
    <t>13.41.5</t>
  </si>
  <si>
    <t>14.08.7</t>
  </si>
  <si>
    <t>Dave Fall/ John Fenton (A1)</t>
  </si>
  <si>
    <t>Dave Fall/ John Fenton (A2)</t>
  </si>
  <si>
    <t>M50 Hammer</t>
  </si>
  <si>
    <t>Richard Eastman</t>
  </si>
  <si>
    <t>Droit &amp; KSAC</t>
  </si>
  <si>
    <t>20.81m</t>
  </si>
  <si>
    <t>Melanie Garland</t>
  </si>
  <si>
    <t>M35           Javelin</t>
  </si>
  <si>
    <t>Match 4   Worcester</t>
  </si>
  <si>
    <t>13 / 14 / A</t>
  </si>
  <si>
    <t>Ros Townsend Hope</t>
  </si>
  <si>
    <t>M35 Hammer</t>
  </si>
  <si>
    <t>Tony Porter</t>
  </si>
  <si>
    <t>15.47m</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</si>
</sst>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
    <numFmt numFmtId="165" formatCode="[mm]:ss.0"/>
    <numFmt numFmtId="166" formatCode="m:ss.0"/>
  </numFmts>
  <fonts count="64">
    <font>
      <sz val="10"/>
      <name val="Arial"/>
    </font>
    <font>
      <sz val="10"/>
      <name val="Arial"/>
      <family val="2"/>
    </font>
    <font>
      <b/>
      <sz val="10"/>
      <name val="Arial Black"/>
      <family val="2"/>
    </font>
    <font>
      <b/>
      <sz val="10"/>
      <name val="Arial"/>
      <family val="2"/>
    </font>
    <font>
      <sz val="8"/>
      <name val="Arial"/>
      <family val="2"/>
    </font>
    <font>
      <b/>
      <sz val="8"/>
      <name val="Arial Black"/>
      <family val="2"/>
    </font>
    <font>
      <sz val="9"/>
      <name val="Arial"/>
      <family val="2"/>
    </font>
    <font>
      <b/>
      <sz val="9"/>
      <name val="Arial"/>
      <family val="2"/>
    </font>
    <font>
      <b/>
      <sz val="10"/>
      <color indexed="12"/>
      <name val="Arial Black"/>
      <family val="2"/>
    </font>
    <font>
      <sz val="10"/>
      <color indexed="12"/>
      <name val="Arial"/>
      <family val="2"/>
    </font>
    <font>
      <b/>
      <sz val="11"/>
      <color indexed="12"/>
      <name val="Arial"/>
      <family val="2"/>
    </font>
    <font>
      <b/>
      <sz val="10"/>
      <color indexed="10"/>
      <name val="Arial Black"/>
      <family val="2"/>
    </font>
    <font>
      <b/>
      <sz val="9"/>
      <name val="Arial Black"/>
      <family val="2"/>
    </font>
    <font>
      <b/>
      <sz val="10"/>
      <name val="Arial"/>
      <family val="2"/>
    </font>
    <font>
      <sz val="10"/>
      <color indexed="12"/>
      <name val="Arial"/>
      <family val="2"/>
    </font>
    <font>
      <sz val="10"/>
      <color indexed="10"/>
      <name val="Arial"/>
      <family val="2"/>
    </font>
    <font>
      <b/>
      <sz val="10"/>
      <color indexed="12"/>
      <name val="Arial"/>
      <family val="2"/>
    </font>
    <font>
      <b/>
      <sz val="10"/>
      <color indexed="10"/>
      <name val="Arial"/>
      <family val="2"/>
    </font>
    <font>
      <sz val="16"/>
      <color indexed="10"/>
      <name val="AdLib BT"/>
      <family val="5"/>
    </font>
    <font>
      <sz val="16"/>
      <color indexed="14"/>
      <name val="AdLib BT"/>
      <family val="5"/>
    </font>
    <font>
      <b/>
      <sz val="8"/>
      <name val="Arial"/>
      <family val="2"/>
    </font>
    <font>
      <u/>
      <sz val="7.5"/>
      <color indexed="12"/>
      <name val="Arial"/>
      <family val="2"/>
    </font>
    <font>
      <b/>
      <sz val="12"/>
      <name val="Arial"/>
      <family val="2"/>
    </font>
    <font>
      <b/>
      <sz val="20"/>
      <name val="Arial Black"/>
      <family val="2"/>
    </font>
    <font>
      <b/>
      <sz val="14"/>
      <color indexed="48"/>
      <name val="Arial Black"/>
      <family val="2"/>
    </font>
    <font>
      <b/>
      <sz val="8"/>
      <color indexed="10"/>
      <name val="Arial Black"/>
      <family val="2"/>
    </font>
    <font>
      <sz val="10"/>
      <name val="Arial"/>
      <family val="2"/>
    </font>
    <font>
      <sz val="10"/>
      <name val="Arial"/>
      <family val="2"/>
    </font>
    <font>
      <sz val="8"/>
      <color indexed="10"/>
      <name val="Arial"/>
      <family val="2"/>
    </font>
    <font>
      <sz val="10"/>
      <color indexed="10"/>
      <name val="Arial"/>
      <family val="2"/>
    </font>
    <font>
      <sz val="12"/>
      <name val="Comic Sans MS"/>
      <family val="4"/>
    </font>
    <font>
      <sz val="14"/>
      <name val="Accord Heavy SF"/>
      <family val="2"/>
    </font>
    <font>
      <sz val="12"/>
      <color indexed="10"/>
      <name val="Comic Sans MS"/>
      <family val="4"/>
    </font>
    <font>
      <sz val="16"/>
      <name val="Comic Sans MS"/>
      <family val="4"/>
    </font>
    <font>
      <sz val="12"/>
      <color indexed="12"/>
      <name val="Comic Sans MS"/>
      <family val="4"/>
    </font>
    <font>
      <sz val="12"/>
      <color indexed="14"/>
      <name val="Comic Sans MS"/>
      <family val="4"/>
    </font>
    <font>
      <sz val="12"/>
      <color indexed="45"/>
      <name val="Comic Sans MS"/>
      <family val="4"/>
    </font>
    <font>
      <sz val="14"/>
      <color indexed="10"/>
      <name val="AdLib BT"/>
      <family val="5"/>
    </font>
    <font>
      <sz val="14"/>
      <color indexed="14"/>
      <name val="AdLib BT"/>
      <family val="5"/>
    </font>
    <font>
      <b/>
      <sz val="12"/>
      <color indexed="10"/>
      <name val="Comic Sans MS"/>
      <family val="4"/>
    </font>
    <font>
      <b/>
      <sz val="12"/>
      <color indexed="12"/>
      <name val="Comic Sans MS"/>
      <family val="4"/>
    </font>
    <font>
      <sz val="12"/>
      <color indexed="53"/>
      <name val="Comic Sans MS"/>
      <family val="4"/>
    </font>
    <font>
      <u/>
      <sz val="12"/>
      <name val="Comic Sans MS"/>
      <family val="4"/>
    </font>
    <font>
      <b/>
      <sz val="12"/>
      <name val="Comic Sans MS"/>
      <family val="4"/>
    </font>
    <font>
      <b/>
      <sz val="14"/>
      <color indexed="10"/>
      <name val="Arial"/>
      <family val="2"/>
    </font>
    <font>
      <sz val="12"/>
      <color indexed="23"/>
      <name val="Comic Sans MS"/>
      <family val="4"/>
    </font>
    <font>
      <sz val="12"/>
      <color indexed="57"/>
      <name val="Comic Sans MS"/>
      <family val="4"/>
    </font>
    <font>
      <sz val="10"/>
      <name val="Arial Black"/>
      <family val="2"/>
    </font>
    <font>
      <b/>
      <sz val="10"/>
      <color indexed="57"/>
      <name val="Arial Black"/>
      <family val="2"/>
    </font>
    <font>
      <sz val="10"/>
      <color indexed="57"/>
      <name val="Arial"/>
      <family val="2"/>
    </font>
    <font>
      <b/>
      <sz val="10"/>
      <color indexed="61"/>
      <name val="Arial Black"/>
      <family val="2"/>
    </font>
    <font>
      <sz val="10"/>
      <color indexed="61"/>
      <name val="Arial"/>
      <family val="2"/>
    </font>
    <font>
      <b/>
      <sz val="10"/>
      <color indexed="61"/>
      <name val="Arial"/>
      <family val="2"/>
    </font>
    <font>
      <b/>
      <sz val="8"/>
      <color indexed="10"/>
      <name val="Arial"/>
      <family val="2"/>
    </font>
    <font>
      <b/>
      <sz val="9"/>
      <color indexed="10"/>
      <name val="Arial Black"/>
      <family val="2"/>
    </font>
    <font>
      <b/>
      <sz val="9"/>
      <color indexed="10"/>
      <name val="Arial"/>
      <family val="2"/>
    </font>
    <font>
      <b/>
      <sz val="11"/>
      <color indexed="57"/>
      <name val="Arial"/>
      <family val="2"/>
    </font>
    <font>
      <b/>
      <u/>
      <sz val="10"/>
      <name val="Arial"/>
      <family val="2"/>
    </font>
    <font>
      <b/>
      <u/>
      <sz val="10"/>
      <name val="Arial Black"/>
      <family val="2"/>
    </font>
    <font>
      <u/>
      <sz val="10"/>
      <name val="Arial"/>
      <family val="2"/>
    </font>
    <font>
      <sz val="8"/>
      <name val="Arial"/>
      <family val="2"/>
    </font>
    <font>
      <sz val="12"/>
      <color indexed="62"/>
      <name val="Comic Sans MS"/>
      <family val="4"/>
    </font>
    <font>
      <sz val="12"/>
      <name val="Arial"/>
      <family val="2"/>
    </font>
    <font>
      <sz val="16"/>
      <name val="Arial"/>
      <family val="2"/>
    </font>
  </fonts>
  <fills count="16">
    <fill>
      <patternFill patternType="none"/>
    </fill>
    <fill>
      <patternFill patternType="gray125"/>
    </fill>
    <fill>
      <patternFill patternType="solid">
        <fgColor indexed="13"/>
        <bgColor indexed="64"/>
      </patternFill>
    </fill>
    <fill>
      <patternFill patternType="solid">
        <fgColor indexed="43"/>
        <bgColor indexed="64"/>
      </patternFill>
    </fill>
    <fill>
      <patternFill patternType="solid">
        <fgColor indexed="46"/>
        <bgColor indexed="64"/>
      </patternFill>
    </fill>
    <fill>
      <patternFill patternType="solid">
        <fgColor indexed="11"/>
        <bgColor indexed="64"/>
      </patternFill>
    </fill>
    <fill>
      <patternFill patternType="solid">
        <fgColor indexed="40"/>
        <bgColor indexed="64"/>
      </patternFill>
    </fill>
    <fill>
      <patternFill patternType="solid">
        <fgColor indexed="41"/>
        <bgColor indexed="64"/>
      </patternFill>
    </fill>
    <fill>
      <patternFill patternType="solid">
        <fgColor indexed="65"/>
        <bgColor indexed="64"/>
      </patternFill>
    </fill>
    <fill>
      <patternFill patternType="solid">
        <fgColor indexed="31"/>
        <bgColor indexed="64"/>
      </patternFill>
    </fill>
    <fill>
      <patternFill patternType="solid">
        <fgColor indexed="42"/>
        <bgColor indexed="64"/>
      </patternFill>
    </fill>
    <fill>
      <patternFill patternType="solid">
        <fgColor indexed="45"/>
        <bgColor indexed="64"/>
      </patternFill>
    </fill>
    <fill>
      <patternFill patternType="solid">
        <fgColor indexed="29"/>
        <bgColor indexed="64"/>
      </patternFill>
    </fill>
    <fill>
      <patternFill patternType="solid">
        <fgColor indexed="53"/>
        <bgColor indexed="64"/>
      </patternFill>
    </fill>
    <fill>
      <patternFill patternType="solid">
        <fgColor indexed="14"/>
        <bgColor indexed="64"/>
      </patternFill>
    </fill>
    <fill>
      <patternFill patternType="solid">
        <fgColor indexed="48"/>
        <bgColor indexed="64"/>
      </patternFill>
    </fill>
  </fills>
  <borders count="88">
    <border>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medium">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top/>
      <bottom/>
      <diagonal/>
    </border>
    <border>
      <left style="thin">
        <color indexed="64"/>
      </left>
      <right style="thin">
        <color indexed="64"/>
      </right>
      <top style="thin">
        <color indexed="11"/>
      </top>
      <bottom style="thin">
        <color indexed="64"/>
      </bottom>
      <diagonal/>
    </border>
    <border>
      <left style="thin">
        <color indexed="64"/>
      </left>
      <right style="thin">
        <color indexed="11"/>
      </right>
      <top style="thin">
        <color indexed="11"/>
      </top>
      <bottom style="thin">
        <color indexed="64"/>
      </bottom>
      <diagonal/>
    </border>
    <border>
      <left style="thin">
        <color indexed="64"/>
      </left>
      <right style="thin">
        <color indexed="11"/>
      </right>
      <top style="thin">
        <color indexed="64"/>
      </top>
      <bottom style="thin">
        <color indexed="64"/>
      </bottom>
      <diagonal/>
    </border>
    <border>
      <left style="thin">
        <color indexed="64"/>
      </left>
      <right style="thin">
        <color indexed="11"/>
      </right>
      <top style="thin">
        <color indexed="64"/>
      </top>
      <bottom style="medium">
        <color indexed="64"/>
      </bottom>
      <diagonal/>
    </border>
    <border>
      <left style="thin">
        <color indexed="64"/>
      </left>
      <right/>
      <top style="thin">
        <color indexed="11"/>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11"/>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top/>
      <bottom/>
      <diagonal/>
    </border>
    <border>
      <left style="thin">
        <color indexed="64"/>
      </left>
      <right style="medium">
        <color indexed="64"/>
      </right>
      <top/>
      <bottom/>
      <diagonal/>
    </border>
    <border>
      <left style="medium">
        <color indexed="64"/>
      </left>
      <right style="thin">
        <color indexed="64"/>
      </right>
      <top style="thin">
        <color indexed="11"/>
      </top>
      <bottom style="thin">
        <color indexed="64"/>
      </bottom>
      <diagonal/>
    </border>
    <border>
      <left style="thin">
        <color indexed="64"/>
      </left>
      <right style="medium">
        <color indexed="64"/>
      </right>
      <top style="thin">
        <color indexed="11"/>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style="double">
        <color indexed="64"/>
      </bottom>
      <diagonal/>
    </border>
    <border>
      <left style="thick">
        <color indexed="64"/>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style="thick">
        <color indexed="64"/>
      </top>
      <bottom/>
      <diagonal/>
    </border>
    <border>
      <left/>
      <right style="medium">
        <color indexed="64"/>
      </right>
      <top/>
      <bottom style="medium">
        <color indexed="64"/>
      </bottom>
      <diagonal/>
    </border>
    <border>
      <left style="medium">
        <color indexed="64"/>
      </left>
      <right style="medium">
        <color indexed="64"/>
      </right>
      <top/>
      <bottom style="thick">
        <color indexed="64"/>
      </bottom>
      <diagonal/>
    </border>
    <border>
      <left style="thick">
        <color indexed="64"/>
      </left>
      <right/>
      <top style="medium">
        <color indexed="64"/>
      </top>
      <bottom/>
      <diagonal/>
    </border>
    <border>
      <left/>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ck">
        <color indexed="64"/>
      </left>
      <right/>
      <top/>
      <bottom style="medium">
        <color indexed="64"/>
      </bottom>
      <diagonal/>
    </border>
    <border>
      <left/>
      <right style="thin">
        <color indexed="64"/>
      </right>
      <top style="thick">
        <color indexed="64"/>
      </top>
      <bottom style="thin">
        <color indexed="64"/>
      </bottom>
      <diagonal/>
    </border>
    <border>
      <left/>
      <right/>
      <top/>
      <bottom style="medium">
        <color indexed="64"/>
      </bottom>
      <diagonal/>
    </border>
    <border>
      <left style="medium">
        <color indexed="64"/>
      </left>
      <right style="thin">
        <color indexed="64"/>
      </right>
      <top style="thick">
        <color indexed="64"/>
      </top>
      <bottom style="thin">
        <color indexed="64"/>
      </bottom>
      <diagonal/>
    </border>
    <border>
      <left style="medium">
        <color indexed="64"/>
      </left>
      <right style="medium">
        <color indexed="64"/>
      </right>
      <top style="thin">
        <color indexed="64"/>
      </top>
      <bottom style="thick">
        <color indexed="64"/>
      </bottom>
      <diagonal/>
    </border>
    <border>
      <left style="thin">
        <color indexed="64"/>
      </left>
      <right/>
      <top style="thin">
        <color indexed="64"/>
      </top>
      <bottom/>
      <diagonal/>
    </border>
    <border>
      <left style="thin">
        <color indexed="64"/>
      </left>
      <right/>
      <top/>
      <bottom style="medium">
        <color indexed="64"/>
      </bottom>
      <diagonal/>
    </border>
    <border>
      <left/>
      <right style="medium">
        <color indexed="64"/>
      </right>
      <top/>
      <bottom/>
      <diagonal/>
    </border>
    <border>
      <left style="medium">
        <color indexed="64"/>
      </left>
      <right style="medium">
        <color indexed="64"/>
      </right>
      <top style="thick">
        <color indexed="64"/>
      </top>
      <bottom style="medium">
        <color indexed="64"/>
      </bottom>
      <diagonal/>
    </border>
    <border>
      <left style="thick">
        <color indexed="64"/>
      </left>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thin">
        <color indexed="64"/>
      </left>
      <right/>
      <top style="medium">
        <color indexed="64"/>
      </top>
      <bottom style="thin">
        <color indexed="64"/>
      </bottom>
      <diagonal/>
    </border>
    <border>
      <left style="thin">
        <color indexed="64"/>
      </left>
      <right/>
      <top style="thick">
        <color indexed="64"/>
      </top>
      <bottom style="thin">
        <color indexed="64"/>
      </bottom>
      <diagonal/>
    </border>
    <border>
      <left style="thick">
        <color indexed="64"/>
      </left>
      <right/>
      <top/>
      <bottom style="thick">
        <color indexed="64"/>
      </bottom>
      <diagonal/>
    </border>
    <border>
      <left style="thick">
        <color indexed="64"/>
      </left>
      <right/>
      <top style="thick">
        <color indexed="64"/>
      </top>
      <bottom/>
      <diagonal/>
    </border>
    <border>
      <left style="thick">
        <color indexed="64"/>
      </left>
      <right style="medium">
        <color indexed="64"/>
      </right>
      <top style="thick">
        <color indexed="64"/>
      </top>
      <bottom/>
      <diagonal/>
    </border>
    <border>
      <left style="thick">
        <color indexed="64"/>
      </left>
      <right style="medium">
        <color indexed="64"/>
      </right>
      <top/>
      <bottom style="thick">
        <color indexed="64"/>
      </bottom>
      <diagonal/>
    </border>
    <border>
      <left style="thick">
        <color indexed="64"/>
      </left>
      <right/>
      <top style="thin">
        <color indexed="64"/>
      </top>
      <bottom/>
      <diagonal/>
    </border>
    <border>
      <left style="thick">
        <color indexed="64"/>
      </left>
      <right style="medium">
        <color indexed="64"/>
      </right>
      <top style="thin">
        <color indexed="64"/>
      </top>
      <bottom/>
      <diagonal/>
    </border>
    <border>
      <left style="thick">
        <color indexed="64"/>
      </left>
      <right style="medium">
        <color indexed="64"/>
      </right>
      <top/>
      <bottom style="thin">
        <color indexed="64"/>
      </bottom>
      <diagonal/>
    </border>
    <border>
      <left style="thick">
        <color indexed="64"/>
      </left>
      <right style="medium">
        <color indexed="64"/>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ck">
        <color indexed="64"/>
      </top>
      <bottom/>
      <diagonal/>
    </border>
    <border>
      <left style="medium">
        <color indexed="64"/>
      </left>
      <right/>
      <top style="thin">
        <color indexed="64"/>
      </top>
      <bottom/>
      <diagonal/>
    </border>
    <border>
      <left/>
      <right/>
      <top style="thin">
        <color indexed="64"/>
      </top>
      <bottom style="thin">
        <color indexed="64"/>
      </bottom>
      <diagonal/>
    </border>
    <border>
      <left style="medium">
        <color indexed="64"/>
      </left>
      <right style="thin">
        <color indexed="64"/>
      </right>
      <top/>
      <bottom/>
      <diagonal/>
    </border>
  </borders>
  <cellStyleXfs count="2">
    <xf numFmtId="0" fontId="0" fillId="0" borderId="0"/>
    <xf numFmtId="0" fontId="21" fillId="0" borderId="0" applyNumberFormat="0" applyFill="0" applyBorder="0" applyAlignment="0" applyProtection="0">
      <alignment vertical="top"/>
      <protection locked="0"/>
    </xf>
  </cellStyleXfs>
  <cellXfs count="403">
    <xf numFmtId="0" fontId="0" fillId="0" borderId="0" xfId="0"/>
    <xf numFmtId="0" fontId="2" fillId="0" borderId="0" xfId="0" applyFont="1"/>
    <xf numFmtId="0" fontId="0" fillId="0" borderId="1" xfId="0" applyBorder="1" applyAlignment="1">
      <alignment horizontal="center"/>
    </xf>
    <xf numFmtId="0" fontId="0" fillId="0" borderId="0" xfId="0" applyBorder="1" applyAlignment="1">
      <alignment horizontal="center"/>
    </xf>
    <xf numFmtId="0" fontId="0" fillId="0" borderId="0" xfId="0" applyAlignment="1">
      <alignment horizontal="center"/>
    </xf>
    <xf numFmtId="0" fontId="13" fillId="0" borderId="0" xfId="0" applyFont="1"/>
    <xf numFmtId="0" fontId="14" fillId="0" borderId="0" xfId="0" applyFont="1" applyAlignment="1">
      <alignment horizontal="center"/>
    </xf>
    <xf numFmtId="0" fontId="15" fillId="0" borderId="0" xfId="0" applyFont="1" applyAlignment="1">
      <alignment horizontal="center"/>
    </xf>
    <xf numFmtId="0" fontId="0" fillId="0" borderId="2" xfId="0" applyBorder="1" applyAlignment="1">
      <alignment horizontal="center"/>
    </xf>
    <xf numFmtId="0" fontId="14" fillId="0" borderId="1" xfId="0" applyFont="1" applyBorder="1" applyAlignment="1">
      <alignment horizontal="center"/>
    </xf>
    <xf numFmtId="0" fontId="15" fillId="0" borderId="1" xfId="0" applyFont="1" applyBorder="1" applyAlignment="1">
      <alignment horizontal="center"/>
    </xf>
    <xf numFmtId="0" fontId="14" fillId="0" borderId="2" xfId="0" applyFont="1" applyBorder="1" applyAlignment="1">
      <alignment horizontal="center"/>
    </xf>
    <xf numFmtId="0" fontId="15" fillId="0" borderId="2" xfId="0" applyFont="1" applyBorder="1" applyAlignment="1">
      <alignment horizontal="center"/>
    </xf>
    <xf numFmtId="0" fontId="0" fillId="0" borderId="3" xfId="0" applyBorder="1" applyAlignment="1">
      <alignment horizontal="center"/>
    </xf>
    <xf numFmtId="0" fontId="23" fillId="2" borderId="4" xfId="0" applyFont="1" applyFill="1" applyBorder="1" applyAlignment="1">
      <alignment horizontal="center"/>
    </xf>
    <xf numFmtId="0" fontId="24" fillId="0" borderId="5" xfId="0" applyFont="1" applyBorder="1" applyAlignment="1">
      <alignment horizontal="center"/>
    </xf>
    <xf numFmtId="0" fontId="9" fillId="0" borderId="6" xfId="0" applyFont="1" applyBorder="1" applyAlignment="1">
      <alignment horizontal="center"/>
    </xf>
    <xf numFmtId="0" fontId="2" fillId="0" borderId="5" xfId="0" applyFont="1" applyBorder="1"/>
    <xf numFmtId="0" fontId="9" fillId="0" borderId="7" xfId="0" applyFont="1" applyBorder="1" applyAlignment="1">
      <alignment horizontal="center"/>
    </xf>
    <xf numFmtId="0" fontId="2" fillId="0" borderId="8" xfId="0" applyFont="1" applyBorder="1"/>
    <xf numFmtId="0" fontId="0" fillId="0" borderId="9" xfId="0" applyBorder="1" applyAlignment="1">
      <alignment horizontal="center"/>
    </xf>
    <xf numFmtId="0" fontId="14" fillId="0" borderId="9" xfId="0" applyFont="1" applyBorder="1" applyAlignment="1">
      <alignment horizontal="center"/>
    </xf>
    <xf numFmtId="0" fontId="15" fillId="0" borderId="9" xfId="0" applyFont="1" applyBorder="1" applyAlignment="1">
      <alignment horizontal="center"/>
    </xf>
    <xf numFmtId="0" fontId="9" fillId="0" borderId="10" xfId="0" applyFont="1" applyBorder="1" applyAlignment="1">
      <alignment horizontal="center"/>
    </xf>
    <xf numFmtId="0" fontId="2" fillId="0" borderId="0" xfId="0" applyFont="1" applyBorder="1"/>
    <xf numFmtId="0" fontId="14" fillId="0" borderId="0" xfId="0" applyFont="1" applyBorder="1" applyAlignment="1">
      <alignment horizontal="center"/>
    </xf>
    <xf numFmtId="0" fontId="15" fillId="0" borderId="0" xfId="0" applyFont="1" applyBorder="1" applyAlignment="1">
      <alignment horizontal="center"/>
    </xf>
    <xf numFmtId="0" fontId="25" fillId="0" borderId="11" xfId="0" applyFont="1" applyBorder="1" applyAlignment="1">
      <alignment horizontal="center"/>
    </xf>
    <xf numFmtId="0" fontId="25" fillId="0" borderId="9" xfId="0" applyFont="1" applyBorder="1" applyAlignment="1">
      <alignment horizontal="center"/>
    </xf>
    <xf numFmtId="0" fontId="0" fillId="0" borderId="2" xfId="0" applyBorder="1"/>
    <xf numFmtId="0" fontId="26" fillId="0" borderId="2" xfId="0" applyFont="1" applyBorder="1" applyAlignment="1">
      <alignment wrapText="1"/>
    </xf>
    <xf numFmtId="0" fontId="13" fillId="0" borderId="2" xfId="0" applyFont="1" applyBorder="1"/>
    <xf numFmtId="0" fontId="0" fillId="0" borderId="11" xfId="0" applyBorder="1"/>
    <xf numFmtId="0" fontId="0" fillId="0" borderId="1" xfId="0" applyBorder="1"/>
    <xf numFmtId="0" fontId="0" fillId="0" borderId="5" xfId="0" applyBorder="1"/>
    <xf numFmtId="0" fontId="0" fillId="0" borderId="8" xfId="0" applyBorder="1"/>
    <xf numFmtId="0" fontId="0" fillId="0" borderId="9" xfId="0" applyBorder="1"/>
    <xf numFmtId="0" fontId="26" fillId="0" borderId="12" xfId="0" applyFont="1" applyBorder="1" applyAlignment="1">
      <alignment vertical="center" wrapText="1"/>
    </xf>
    <xf numFmtId="0" fontId="0" fillId="2" borderId="2" xfId="0" applyFill="1" applyBorder="1"/>
    <xf numFmtId="0" fontId="0" fillId="2" borderId="1" xfId="0" applyFill="1" applyBorder="1"/>
    <xf numFmtId="0" fontId="4" fillId="0" borderId="13" xfId="1" quotePrefix="1" applyFont="1" applyBorder="1" applyAlignment="1" applyProtection="1">
      <alignment horizontal="center"/>
    </xf>
    <xf numFmtId="0" fontId="0" fillId="0" borderId="14" xfId="0" applyFill="1" applyBorder="1"/>
    <xf numFmtId="0" fontId="2" fillId="0" borderId="0" xfId="0" applyFont="1" applyAlignment="1">
      <alignment horizontal="left"/>
    </xf>
    <xf numFmtId="0" fontId="0" fillId="0" borderId="0" xfId="0" applyAlignment="1">
      <alignment horizontal="left"/>
    </xf>
    <xf numFmtId="0" fontId="30" fillId="0" borderId="0" xfId="0" applyFont="1" applyFill="1" applyAlignment="1">
      <alignment horizontal="left" wrapText="1"/>
    </xf>
    <xf numFmtId="0" fontId="30" fillId="0" borderId="0" xfId="0" applyFont="1" applyFill="1" applyAlignment="1">
      <alignment horizontal="left" vertical="top" wrapText="1"/>
    </xf>
    <xf numFmtId="0" fontId="30" fillId="0" borderId="0" xfId="0" applyFont="1" applyAlignment="1">
      <alignment vertical="top"/>
    </xf>
    <xf numFmtId="0" fontId="30" fillId="0" borderId="0" xfId="0" applyFont="1" applyAlignment="1">
      <alignment wrapText="1"/>
    </xf>
    <xf numFmtId="0" fontId="30" fillId="3" borderId="0" xfId="0" applyFont="1" applyFill="1" applyAlignment="1">
      <alignment wrapText="1"/>
    </xf>
    <xf numFmtId="0" fontId="30" fillId="4" borderId="0" xfId="0" applyFont="1" applyFill="1" applyAlignment="1">
      <alignment horizontal="center" wrapText="1"/>
    </xf>
    <xf numFmtId="0" fontId="30" fillId="3" borderId="0" xfId="0" applyFont="1" applyFill="1" applyAlignment="1">
      <alignment horizontal="center" vertical="center" textRotation="81"/>
    </xf>
    <xf numFmtId="0" fontId="39" fillId="0" borderId="0" xfId="0" applyFont="1" applyAlignment="1">
      <alignment wrapText="1"/>
    </xf>
    <xf numFmtId="0" fontId="13" fillId="0" borderId="12" xfId="0" applyFont="1" applyBorder="1" applyAlignment="1">
      <alignment horizontal="center" vertical="center"/>
    </xf>
    <xf numFmtId="0" fontId="13" fillId="0" borderId="0" xfId="0" applyFont="1" applyBorder="1" applyAlignment="1">
      <alignment horizontal="center" vertical="center"/>
    </xf>
    <xf numFmtId="0" fontId="16" fillId="0" borderId="1" xfId="0" applyFont="1" applyBorder="1" applyAlignment="1">
      <alignment horizontal="center" vertical="center" wrapText="1"/>
    </xf>
    <xf numFmtId="0" fontId="16" fillId="0" borderId="12" xfId="0" applyFont="1" applyBorder="1" applyAlignment="1">
      <alignment horizontal="center" vertical="center" wrapText="1"/>
    </xf>
    <xf numFmtId="0" fontId="17" fillId="0" borderId="12" xfId="0" applyFont="1" applyBorder="1" applyAlignment="1">
      <alignment horizontal="center" vertical="center" wrapText="1"/>
    </xf>
    <xf numFmtId="0" fontId="17" fillId="0" borderId="1" xfId="0" applyFont="1" applyBorder="1" applyAlignment="1">
      <alignment horizontal="center" vertical="center" wrapText="1"/>
    </xf>
    <xf numFmtId="0" fontId="13" fillId="0" borderId="6" xfId="0" applyFont="1" applyBorder="1" applyAlignment="1">
      <alignment horizontal="center" vertical="center" wrapText="1"/>
    </xf>
    <xf numFmtId="0" fontId="9" fillId="0" borderId="15" xfId="0" applyFont="1" applyBorder="1" applyAlignment="1">
      <alignment horizontal="center"/>
    </xf>
    <xf numFmtId="0" fontId="9" fillId="0" borderId="16" xfId="0" applyFont="1" applyBorder="1" applyAlignment="1">
      <alignment horizontal="center"/>
    </xf>
    <xf numFmtId="0" fontId="9" fillId="0" borderId="17" xfId="0" applyFont="1" applyBorder="1" applyAlignment="1">
      <alignment horizontal="center"/>
    </xf>
    <xf numFmtId="0" fontId="24" fillId="0" borderId="18" xfId="0" applyFont="1" applyBorder="1" applyAlignment="1">
      <alignment horizontal="center"/>
    </xf>
    <xf numFmtId="0" fontId="13" fillId="0" borderId="19" xfId="0" applyFont="1" applyBorder="1" applyAlignment="1">
      <alignment horizontal="center" vertical="center"/>
    </xf>
    <xf numFmtId="0" fontId="16" fillId="0" borderId="14" xfId="0" applyFont="1" applyBorder="1" applyAlignment="1">
      <alignment horizontal="center" vertical="center" wrapText="1"/>
    </xf>
    <xf numFmtId="0" fontId="16" fillId="0" borderId="19" xfId="0" applyFont="1" applyBorder="1" applyAlignment="1">
      <alignment horizontal="center" vertical="center" wrapText="1"/>
    </xf>
    <xf numFmtId="0" fontId="17" fillId="0" borderId="19" xfId="0" applyFont="1" applyBorder="1" applyAlignment="1">
      <alignment horizontal="center" vertical="center" wrapText="1"/>
    </xf>
    <xf numFmtId="0" fontId="17" fillId="0" borderId="14" xfId="0" applyFont="1" applyBorder="1" applyAlignment="1">
      <alignment horizontal="center" vertical="center" wrapText="1"/>
    </xf>
    <xf numFmtId="0" fontId="0" fillId="0" borderId="20" xfId="0" applyBorder="1" applyAlignment="1">
      <alignment horizontal="center"/>
    </xf>
    <xf numFmtId="0" fontId="14" fillId="0" borderId="20" xfId="0" applyFont="1" applyBorder="1" applyAlignment="1">
      <alignment horizontal="center"/>
    </xf>
    <xf numFmtId="0" fontId="15" fillId="0" borderId="20" xfId="0" applyFont="1" applyBorder="1" applyAlignment="1">
      <alignment horizontal="center"/>
    </xf>
    <xf numFmtId="0" fontId="15" fillId="0" borderId="21" xfId="0" applyFont="1" applyBorder="1" applyAlignment="1">
      <alignment horizontal="center"/>
    </xf>
    <xf numFmtId="0" fontId="15" fillId="0" borderId="22" xfId="0" applyFont="1" applyBorder="1" applyAlignment="1">
      <alignment horizontal="center"/>
    </xf>
    <xf numFmtId="0" fontId="30" fillId="5" borderId="0" xfId="0" applyFont="1" applyFill="1" applyAlignment="1">
      <alignment wrapText="1"/>
    </xf>
    <xf numFmtId="0" fontId="0" fillId="0" borderId="0" xfId="0" applyBorder="1"/>
    <xf numFmtId="0" fontId="15" fillId="0" borderId="23" xfId="0" applyFont="1" applyBorder="1" applyAlignment="1">
      <alignment horizontal="center"/>
    </xf>
    <xf numFmtId="0" fontId="0" fillId="0" borderId="24" xfId="0" applyBorder="1" applyAlignment="1">
      <alignment horizontal="center"/>
    </xf>
    <xf numFmtId="0" fontId="0" fillId="0" borderId="12" xfId="0" applyBorder="1" applyAlignment="1">
      <alignment horizontal="center"/>
    </xf>
    <xf numFmtId="0" fontId="0" fillId="0" borderId="25" xfId="0" applyBorder="1" applyAlignment="1">
      <alignment horizontal="center"/>
    </xf>
    <xf numFmtId="0" fontId="0" fillId="0" borderId="26" xfId="0" applyBorder="1" applyAlignment="1">
      <alignment horizontal="center"/>
    </xf>
    <xf numFmtId="0" fontId="0" fillId="0" borderId="27" xfId="0" applyBorder="1" applyAlignment="1">
      <alignment horizontal="center"/>
    </xf>
    <xf numFmtId="0" fontId="0" fillId="0" borderId="28" xfId="0" applyBorder="1" applyAlignment="1">
      <alignment horizontal="center"/>
    </xf>
    <xf numFmtId="0" fontId="0" fillId="0" borderId="29" xfId="0" applyBorder="1" applyAlignment="1">
      <alignment horizontal="center"/>
    </xf>
    <xf numFmtId="0" fontId="13" fillId="0" borderId="30" xfId="0" applyFont="1" applyBorder="1" applyAlignment="1">
      <alignment horizontal="center" vertical="center"/>
    </xf>
    <xf numFmtId="0" fontId="16" fillId="0" borderId="31" xfId="0" applyFont="1" applyBorder="1" applyAlignment="1">
      <alignment horizontal="center" vertical="center" wrapText="1"/>
    </xf>
    <xf numFmtId="0" fontId="0" fillId="0" borderId="32" xfId="0" applyBorder="1" applyAlignment="1">
      <alignment horizontal="center"/>
    </xf>
    <xf numFmtId="0" fontId="14" fillId="0" borderId="33" xfId="0" applyFont="1" applyBorder="1" applyAlignment="1">
      <alignment horizontal="center"/>
    </xf>
    <xf numFmtId="0" fontId="0" fillId="0" borderId="5" xfId="0" applyBorder="1" applyAlignment="1">
      <alignment horizontal="center"/>
    </xf>
    <xf numFmtId="0" fontId="14" fillId="0" borderId="7" xfId="0" applyFont="1" applyBorder="1" applyAlignment="1">
      <alignment horizontal="center"/>
    </xf>
    <xf numFmtId="0" fontId="0" fillId="0" borderId="8" xfId="0" applyBorder="1" applyAlignment="1">
      <alignment horizontal="center"/>
    </xf>
    <xf numFmtId="0" fontId="14" fillId="0" borderId="10" xfId="0" applyFont="1" applyBorder="1" applyAlignment="1">
      <alignment horizontal="center"/>
    </xf>
    <xf numFmtId="0" fontId="13" fillId="0" borderId="34" xfId="0" applyFont="1" applyBorder="1" applyAlignment="1">
      <alignment horizontal="center" vertical="center"/>
    </xf>
    <xf numFmtId="0" fontId="0" fillId="0" borderId="35" xfId="0" applyBorder="1" applyAlignment="1">
      <alignment horizontal="center"/>
    </xf>
    <xf numFmtId="0" fontId="13" fillId="0" borderId="36" xfId="0" applyFont="1" applyBorder="1" applyAlignment="1">
      <alignment horizontal="center" vertical="center"/>
    </xf>
    <xf numFmtId="0" fontId="16" fillId="0" borderId="6" xfId="0" applyFont="1" applyBorder="1" applyAlignment="1">
      <alignment horizontal="center" vertical="center" wrapText="1"/>
    </xf>
    <xf numFmtId="0" fontId="0" fillId="0" borderId="37" xfId="0" applyBorder="1" applyAlignment="1">
      <alignment horizontal="center"/>
    </xf>
    <xf numFmtId="0" fontId="14" fillId="0" borderId="6" xfId="0" applyFont="1" applyBorder="1" applyAlignment="1">
      <alignment horizontal="center"/>
    </xf>
    <xf numFmtId="0" fontId="0" fillId="6" borderId="1" xfId="0" applyFill="1" applyBorder="1"/>
    <xf numFmtId="0" fontId="0" fillId="6" borderId="2" xfId="0" applyFill="1" applyBorder="1"/>
    <xf numFmtId="0" fontId="0" fillId="6" borderId="0" xfId="0" applyFill="1"/>
    <xf numFmtId="0" fontId="2" fillId="0" borderId="2" xfId="0" applyFont="1" applyBorder="1" applyAlignment="1">
      <alignment horizontal="center"/>
    </xf>
    <xf numFmtId="0" fontId="44" fillId="0" borderId="0" xfId="0" applyFont="1"/>
    <xf numFmtId="0" fontId="12" fillId="0" borderId="2" xfId="0" applyFont="1" applyBorder="1" applyAlignment="1">
      <alignment horizontal="center"/>
    </xf>
    <xf numFmtId="0" fontId="6" fillId="0" borderId="2" xfId="0" applyFont="1" applyBorder="1" applyAlignment="1">
      <alignment horizontal="center"/>
    </xf>
    <xf numFmtId="0" fontId="12" fillId="0" borderId="2" xfId="0" applyFont="1" applyBorder="1" applyAlignment="1">
      <alignment horizontal="center" wrapText="1"/>
    </xf>
    <xf numFmtId="0" fontId="6" fillId="0" borderId="0" xfId="0" applyFont="1" applyAlignment="1">
      <alignment horizontal="center"/>
    </xf>
    <xf numFmtId="0" fontId="12" fillId="0" borderId="0" xfId="0" applyFont="1" applyAlignment="1">
      <alignment horizontal="center"/>
    </xf>
    <xf numFmtId="0" fontId="47" fillId="0" borderId="0" xfId="0" applyFont="1"/>
    <xf numFmtId="0" fontId="2" fillId="0" borderId="2" xfId="0" applyFont="1" applyBorder="1"/>
    <xf numFmtId="0" fontId="0" fillId="7" borderId="2" xfId="0" applyFill="1" applyBorder="1"/>
    <xf numFmtId="0" fontId="0" fillId="0" borderId="2" xfId="0" applyBorder="1" applyAlignment="1">
      <alignment vertical="top"/>
    </xf>
    <xf numFmtId="16" fontId="25" fillId="0" borderId="9" xfId="0" applyNumberFormat="1" applyFont="1" applyBorder="1" applyAlignment="1">
      <alignment horizontal="center"/>
    </xf>
    <xf numFmtId="0" fontId="11" fillId="2" borderId="11" xfId="0" applyFont="1" applyFill="1" applyBorder="1" applyAlignment="1">
      <alignment horizontal="center"/>
    </xf>
    <xf numFmtId="16" fontId="11" fillId="2" borderId="11" xfId="0" applyNumberFormat="1" applyFont="1" applyFill="1" applyBorder="1" applyAlignment="1">
      <alignment horizontal="center"/>
    </xf>
    <xf numFmtId="0" fontId="26" fillId="7" borderId="2" xfId="0" applyFont="1" applyFill="1" applyBorder="1"/>
    <xf numFmtId="0" fontId="26" fillId="0" borderId="2" xfId="0" applyFont="1" applyBorder="1"/>
    <xf numFmtId="0" fontId="26" fillId="0" borderId="11" xfId="0" applyFont="1" applyBorder="1"/>
    <xf numFmtId="0" fontId="26" fillId="0" borderId="2" xfId="0" applyFont="1" applyFill="1" applyBorder="1" applyAlignment="1">
      <alignment wrapText="1"/>
    </xf>
    <xf numFmtId="0" fontId="26" fillId="0" borderId="11" xfId="0" applyFont="1" applyBorder="1" applyAlignment="1">
      <alignment wrapText="1"/>
    </xf>
    <xf numFmtId="0" fontId="0" fillId="0" borderId="37" xfId="0" applyBorder="1"/>
    <xf numFmtId="0" fontId="13" fillId="0" borderId="38" xfId="0" applyFont="1" applyBorder="1" applyAlignment="1">
      <alignment wrapText="1"/>
    </xf>
    <xf numFmtId="0" fontId="13" fillId="0" borderId="39" xfId="0" applyFont="1" applyBorder="1"/>
    <xf numFmtId="49" fontId="26" fillId="0" borderId="2" xfId="0" applyNumberFormat="1" applyFont="1" applyBorder="1"/>
    <xf numFmtId="0" fontId="13" fillId="0" borderId="2" xfId="0" applyFont="1" applyBorder="1" applyAlignment="1">
      <alignment horizontal="center" wrapText="1"/>
    </xf>
    <xf numFmtId="0" fontId="4" fillId="0" borderId="13" xfId="1" quotePrefix="1" applyFont="1" applyFill="1" applyBorder="1" applyAlignment="1" applyProtection="1">
      <alignment horizontal="center"/>
    </xf>
    <xf numFmtId="0" fontId="20" fillId="0" borderId="13" xfId="1" quotePrefix="1" applyFont="1" applyFill="1" applyBorder="1" applyAlignment="1" applyProtection="1">
      <alignment horizontal="center"/>
    </xf>
    <xf numFmtId="0" fontId="58" fillId="0" borderId="40" xfId="0" applyFont="1" applyBorder="1" applyProtection="1"/>
    <xf numFmtId="0" fontId="11" fillId="0" borderId="41" xfId="0" applyFont="1" applyBorder="1" applyProtection="1"/>
    <xf numFmtId="0" fontId="11" fillId="0" borderId="11" xfId="0" applyFont="1" applyBorder="1" applyAlignment="1" applyProtection="1">
      <alignment horizontal="center"/>
    </xf>
    <xf numFmtId="0" fontId="2" fillId="0" borderId="11" xfId="0" applyFont="1" applyBorder="1" applyAlignment="1" applyProtection="1">
      <alignment horizontal="center"/>
    </xf>
    <xf numFmtId="0" fontId="2" fillId="0" borderId="9" xfId="0" applyFont="1" applyBorder="1" applyAlignment="1" applyProtection="1">
      <alignment horizontal="center"/>
    </xf>
    <xf numFmtId="0" fontId="12" fillId="0" borderId="11" xfId="0" applyFont="1" applyBorder="1" applyAlignment="1" applyProtection="1">
      <alignment horizontal="center"/>
    </xf>
    <xf numFmtId="0" fontId="2" fillId="0" borderId="26" xfId="0" applyFont="1" applyBorder="1" applyAlignment="1" applyProtection="1">
      <alignment horizontal="center"/>
    </xf>
    <xf numFmtId="0" fontId="12" fillId="0" borderId="10" xfId="0" applyFont="1" applyBorder="1" applyAlignment="1" applyProtection="1">
      <alignment horizontal="center"/>
    </xf>
    <xf numFmtId="0" fontId="0" fillId="0" borderId="4" xfId="0" applyBorder="1" applyProtection="1"/>
    <xf numFmtId="0" fontId="4" fillId="0" borderId="13" xfId="0" applyFont="1" applyFill="1" applyBorder="1" applyAlignment="1" applyProtection="1">
      <alignment horizontal="center"/>
    </xf>
    <xf numFmtId="0" fontId="0" fillId="0" borderId="42" xfId="0" applyBorder="1" applyProtection="1"/>
    <xf numFmtId="164" fontId="4" fillId="0" borderId="1" xfId="0" applyNumberFormat="1" applyFont="1" applyFill="1" applyBorder="1" applyAlignment="1" applyProtection="1">
      <alignment horizontal="center"/>
    </xf>
    <xf numFmtId="166" fontId="4" fillId="0" borderId="1" xfId="0" applyNumberFormat="1" applyFont="1" applyFill="1" applyBorder="1" applyAlignment="1" applyProtection="1">
      <alignment horizontal="center"/>
    </xf>
    <xf numFmtId="0" fontId="2" fillId="0" borderId="43" xfId="0" applyFont="1" applyBorder="1" applyAlignment="1" applyProtection="1">
      <alignment wrapText="1"/>
    </xf>
    <xf numFmtId="0" fontId="13" fillId="0" borderId="30" xfId="0" applyFont="1" applyBorder="1" applyProtection="1"/>
    <xf numFmtId="0" fontId="3" fillId="8" borderId="14" xfId="0" applyFont="1" applyFill="1" applyBorder="1" applyAlignment="1" applyProtection="1">
      <alignment horizontal="center"/>
    </xf>
    <xf numFmtId="0" fontId="13" fillId="8" borderId="31" xfId="0" applyFont="1" applyFill="1" applyBorder="1" applyAlignment="1" applyProtection="1">
      <alignment horizontal="center"/>
    </xf>
    <xf numFmtId="0" fontId="27" fillId="8" borderId="13" xfId="0" applyFont="1" applyFill="1" applyBorder="1" applyAlignment="1" applyProtection="1">
      <alignment horizontal="center"/>
    </xf>
    <xf numFmtId="0" fontId="27" fillId="8" borderId="13" xfId="0" applyFont="1" applyFill="1" applyBorder="1" applyAlignment="1" applyProtection="1"/>
    <xf numFmtId="0" fontId="1" fillId="8" borderId="44" xfId="0" applyFont="1" applyFill="1" applyBorder="1" applyAlignment="1" applyProtection="1"/>
    <xf numFmtId="0" fontId="0" fillId="0" borderId="30" xfId="0" applyBorder="1" applyProtection="1"/>
    <xf numFmtId="0" fontId="27" fillId="8" borderId="14" xfId="0" applyFont="1" applyFill="1" applyBorder="1" applyAlignment="1" applyProtection="1">
      <alignment horizontal="center"/>
    </xf>
    <xf numFmtId="0" fontId="27" fillId="8" borderId="14" xfId="0" applyFont="1" applyFill="1" applyBorder="1" applyAlignment="1" applyProtection="1"/>
    <xf numFmtId="0" fontId="1" fillId="8" borderId="31" xfId="0" applyFont="1" applyFill="1" applyBorder="1" applyAlignment="1" applyProtection="1"/>
    <xf numFmtId="0" fontId="0" fillId="0" borderId="45" xfId="0" applyBorder="1" applyProtection="1"/>
    <xf numFmtId="0" fontId="3" fillId="2" borderId="46" xfId="0" applyFont="1" applyFill="1" applyBorder="1" applyProtection="1"/>
    <xf numFmtId="0" fontId="7" fillId="0" borderId="47" xfId="0" applyFont="1" applyBorder="1" applyAlignment="1" applyProtection="1">
      <alignment horizontal="center"/>
    </xf>
    <xf numFmtId="0" fontId="7" fillId="0" borderId="48" xfId="0" applyFont="1" applyBorder="1" applyAlignment="1" applyProtection="1">
      <alignment horizontal="center"/>
    </xf>
    <xf numFmtId="0" fontId="0" fillId="2" borderId="49" xfId="0" applyFill="1" applyBorder="1" applyProtection="1"/>
    <xf numFmtId="0" fontId="6" fillId="0" borderId="49" xfId="0" applyFont="1" applyBorder="1" applyAlignment="1" applyProtection="1">
      <alignment horizontal="center"/>
    </xf>
    <xf numFmtId="0" fontId="2" fillId="0" borderId="50" xfId="0" applyFont="1" applyBorder="1" applyProtection="1"/>
    <xf numFmtId="0" fontId="11" fillId="0" borderId="49" xfId="0" applyFont="1" applyBorder="1" applyProtection="1"/>
    <xf numFmtId="0" fontId="11" fillId="0" borderId="51" xfId="0" applyFont="1" applyBorder="1" applyAlignment="1" applyProtection="1">
      <alignment horizontal="center"/>
    </xf>
    <xf numFmtId="0" fontId="2" fillId="0" borderId="52" xfId="0" applyFont="1" applyBorder="1" applyAlignment="1" applyProtection="1">
      <alignment horizontal="center"/>
    </xf>
    <xf numFmtId="2" fontId="4" fillId="0" borderId="1" xfId="0" applyNumberFormat="1" applyFont="1" applyFill="1" applyBorder="1" applyAlignment="1" applyProtection="1">
      <alignment horizontal="center"/>
    </xf>
    <xf numFmtId="0" fontId="0" fillId="2" borderId="11" xfId="0" applyFill="1" applyBorder="1" applyProtection="1"/>
    <xf numFmtId="0" fontId="7" fillId="0" borderId="53" xfId="0" applyFont="1" applyBorder="1" applyAlignment="1" applyProtection="1">
      <alignment horizontal="center"/>
    </xf>
    <xf numFmtId="0" fontId="0" fillId="2" borderId="1" xfId="0" applyFill="1" applyBorder="1" applyProtection="1"/>
    <xf numFmtId="0" fontId="6" fillId="0" borderId="54" xfId="0" applyFont="1" applyBorder="1" applyAlignment="1" applyProtection="1">
      <alignment horizontal="center"/>
    </xf>
    <xf numFmtId="0" fontId="0" fillId="2" borderId="55" xfId="0" applyFill="1" applyBorder="1" applyProtection="1"/>
    <xf numFmtId="0" fontId="6" fillId="0" borderId="55" xfId="0" applyFont="1" applyBorder="1" applyAlignment="1" applyProtection="1">
      <alignment horizontal="center"/>
    </xf>
    <xf numFmtId="0" fontId="54" fillId="0" borderId="56" xfId="0" applyFont="1" applyBorder="1" applyAlignment="1" applyProtection="1">
      <alignment vertical="center" wrapText="1"/>
    </xf>
    <xf numFmtId="0" fontId="29" fillId="2" borderId="57" xfId="0" applyFont="1" applyFill="1" applyBorder="1" applyProtection="1"/>
    <xf numFmtId="0" fontId="55" fillId="0" borderId="48" xfId="0" applyFont="1" applyBorder="1" applyAlignment="1" applyProtection="1">
      <alignment horizontal="center"/>
    </xf>
    <xf numFmtId="0" fontId="58" fillId="0" borderId="0" xfId="0" applyFont="1" applyBorder="1" applyAlignment="1" applyProtection="1">
      <alignment horizontal="center"/>
      <protection locked="0"/>
    </xf>
    <xf numFmtId="0" fontId="59" fillId="0" borderId="0" xfId="0" applyFont="1" applyProtection="1">
      <protection locked="0"/>
    </xf>
    <xf numFmtId="16" fontId="11" fillId="0" borderId="0" xfId="0" applyNumberFormat="1" applyFont="1" applyBorder="1" applyAlignment="1" applyProtection="1">
      <alignment horizontal="center"/>
      <protection locked="0"/>
    </xf>
    <xf numFmtId="0" fontId="2" fillId="0" borderId="0" xfId="0" applyFont="1" applyBorder="1" applyAlignment="1" applyProtection="1">
      <alignment horizontal="center"/>
      <protection locked="0"/>
    </xf>
    <xf numFmtId="0" fontId="0" fillId="0" borderId="0" xfId="0" applyProtection="1">
      <protection locked="0"/>
    </xf>
    <xf numFmtId="0" fontId="13" fillId="0" borderId="0" xfId="0" applyFont="1" applyProtection="1">
      <protection locked="0"/>
    </xf>
    <xf numFmtId="0" fontId="29" fillId="0" borderId="0" xfId="0" applyFont="1" applyProtection="1">
      <protection locked="0"/>
    </xf>
    <xf numFmtId="0" fontId="48" fillId="0" borderId="58" xfId="0" applyFont="1" applyBorder="1" applyProtection="1">
      <protection locked="0"/>
    </xf>
    <xf numFmtId="0" fontId="49" fillId="2" borderId="59" xfId="0" applyFont="1" applyFill="1" applyBorder="1" applyProtection="1">
      <protection locked="0"/>
    </xf>
    <xf numFmtId="0" fontId="56" fillId="0" borderId="43" xfId="0" applyFont="1" applyBorder="1" applyAlignment="1" applyProtection="1">
      <alignment horizontal="center"/>
      <protection locked="0"/>
    </xf>
    <xf numFmtId="0" fontId="49" fillId="0" borderId="0" xfId="0" applyFont="1" applyProtection="1">
      <protection locked="0"/>
    </xf>
    <xf numFmtId="0" fontId="8" fillId="0" borderId="58" xfId="0" applyFont="1" applyBorder="1" applyProtection="1">
      <protection locked="0"/>
    </xf>
    <xf numFmtId="0" fontId="9" fillId="2" borderId="59" xfId="0" applyFont="1" applyFill="1" applyBorder="1" applyProtection="1">
      <protection locked="0"/>
    </xf>
    <xf numFmtId="0" fontId="10" fillId="0" borderId="43" xfId="0" applyFont="1" applyBorder="1" applyAlignment="1" applyProtection="1">
      <alignment horizontal="center"/>
      <protection locked="0"/>
    </xf>
    <xf numFmtId="0" fontId="9" fillId="0" borderId="0" xfId="0" applyFont="1" applyProtection="1">
      <protection locked="0"/>
    </xf>
    <xf numFmtId="0" fontId="28" fillId="0" borderId="0" xfId="0" applyFont="1" applyAlignment="1" applyProtection="1">
      <alignment horizontal="center"/>
      <protection locked="0"/>
    </xf>
    <xf numFmtId="0" fontId="18" fillId="0" borderId="0" xfId="0" applyFont="1" applyAlignment="1" applyProtection="1">
      <alignment horizontal="left"/>
      <protection locked="0"/>
    </xf>
    <xf numFmtId="0" fontId="57" fillId="0" borderId="0" xfId="0" applyFont="1" applyProtection="1">
      <protection locked="0"/>
    </xf>
    <xf numFmtId="47" fontId="13" fillId="0" borderId="0" xfId="0" applyNumberFormat="1" applyFont="1" applyProtection="1">
      <protection locked="0"/>
    </xf>
    <xf numFmtId="0" fontId="59" fillId="0" borderId="0" xfId="0" applyFont="1" applyBorder="1" applyAlignment="1" applyProtection="1">
      <alignment horizontal="center"/>
      <protection locked="0"/>
    </xf>
    <xf numFmtId="0" fontId="5" fillId="0" borderId="0" xfId="0" applyFont="1" applyBorder="1" applyAlignment="1" applyProtection="1">
      <alignment horizontal="center"/>
      <protection locked="0"/>
    </xf>
    <xf numFmtId="0" fontId="4" fillId="0" borderId="0" xfId="0" applyFont="1" applyProtection="1">
      <protection locked="0"/>
    </xf>
    <xf numFmtId="0" fontId="60" fillId="0" borderId="0" xfId="0" applyFont="1" applyProtection="1">
      <protection locked="0"/>
    </xf>
    <xf numFmtId="164" fontId="4" fillId="0" borderId="0" xfId="0" applyNumberFormat="1" applyFont="1" applyProtection="1">
      <protection locked="0"/>
    </xf>
    <xf numFmtId="0" fontId="20" fillId="0" borderId="0" xfId="0" applyFont="1" applyProtection="1">
      <protection locked="0"/>
    </xf>
    <xf numFmtId="0" fontId="28" fillId="0" borderId="0" xfId="0" applyFont="1" applyProtection="1">
      <protection locked="0"/>
    </xf>
    <xf numFmtId="0" fontId="50" fillId="0" borderId="60" xfId="0" applyFont="1" applyBorder="1" applyProtection="1">
      <protection locked="0"/>
    </xf>
    <xf numFmtId="0" fontId="51" fillId="2" borderId="49" xfId="0" applyFont="1" applyFill="1" applyBorder="1" applyProtection="1">
      <protection locked="0"/>
    </xf>
    <xf numFmtId="0" fontId="52" fillId="0" borderId="43" xfId="0" applyFont="1" applyBorder="1" applyAlignment="1" applyProtection="1">
      <alignment horizontal="center"/>
      <protection locked="0"/>
    </xf>
    <xf numFmtId="0" fontId="52" fillId="0" borderId="49" xfId="0" applyFont="1" applyBorder="1" applyAlignment="1" applyProtection="1">
      <alignment horizontal="center"/>
      <protection locked="0"/>
    </xf>
    <xf numFmtId="0" fontId="51" fillId="0" borderId="0" xfId="0" applyFont="1" applyProtection="1">
      <protection locked="0"/>
    </xf>
    <xf numFmtId="0" fontId="8" fillId="0" borderId="60" xfId="0" applyFont="1" applyBorder="1" applyProtection="1">
      <protection locked="0"/>
    </xf>
    <xf numFmtId="0" fontId="9" fillId="2" borderId="49" xfId="0" applyFont="1" applyFill="1" applyBorder="1" applyProtection="1">
      <protection locked="0"/>
    </xf>
    <xf numFmtId="0" fontId="16" fillId="0" borderId="43" xfId="0" applyFont="1" applyBorder="1" applyAlignment="1" applyProtection="1">
      <alignment horizontal="center"/>
      <protection locked="0"/>
    </xf>
    <xf numFmtId="0" fontId="16" fillId="0" borderId="49" xfId="0" applyFont="1" applyBorder="1" applyAlignment="1" applyProtection="1">
      <alignment horizontal="center"/>
      <protection locked="0"/>
    </xf>
    <xf numFmtId="0" fontId="37" fillId="0" borderId="0" xfId="0" applyFont="1" applyAlignment="1" applyProtection="1">
      <protection locked="0"/>
    </xf>
    <xf numFmtId="0" fontId="4" fillId="0" borderId="0" xfId="0" applyFont="1" applyAlignment="1" applyProtection="1">
      <alignment horizontal="center"/>
      <protection locked="0"/>
    </xf>
    <xf numFmtId="0" fontId="5" fillId="0" borderId="0" xfId="0" applyFont="1" applyProtection="1">
      <protection locked="0"/>
    </xf>
    <xf numFmtId="0" fontId="22" fillId="0" borderId="0" xfId="0" applyFont="1" applyProtection="1">
      <protection locked="0"/>
    </xf>
    <xf numFmtId="0" fontId="58" fillId="0" borderId="61" xfId="0" applyFont="1" applyBorder="1" applyProtection="1"/>
    <xf numFmtId="0" fontId="25" fillId="0" borderId="41" xfId="0" applyFont="1" applyBorder="1" applyProtection="1"/>
    <xf numFmtId="0" fontId="25" fillId="0" borderId="11" xfId="0" applyFont="1" applyBorder="1" applyAlignment="1" applyProtection="1">
      <alignment horizontal="center"/>
    </xf>
    <xf numFmtId="0" fontId="5" fillId="0" borderId="11" xfId="0" applyFont="1" applyBorder="1" applyAlignment="1" applyProtection="1">
      <alignment horizontal="center"/>
    </xf>
    <xf numFmtId="0" fontId="5" fillId="0" borderId="9" xfId="0" applyFont="1" applyBorder="1" applyAlignment="1" applyProtection="1">
      <alignment horizontal="center"/>
    </xf>
    <xf numFmtId="0" fontId="4" fillId="0" borderId="4" xfId="0" applyFont="1" applyFill="1" applyBorder="1" applyProtection="1"/>
    <xf numFmtId="0" fontId="4" fillId="0" borderId="42" xfId="0" applyFont="1" applyFill="1" applyBorder="1" applyProtection="1"/>
    <xf numFmtId="0" fontId="4" fillId="0" borderId="4" xfId="0" applyFont="1" applyBorder="1" applyProtection="1"/>
    <xf numFmtId="0" fontId="4" fillId="0" borderId="42" xfId="0" applyFont="1" applyBorder="1" applyProtection="1"/>
    <xf numFmtId="47" fontId="4" fillId="0" borderId="1" xfId="0" applyNumberFormat="1" applyFont="1" applyFill="1" applyBorder="1" applyAlignment="1" applyProtection="1">
      <alignment horizontal="center"/>
    </xf>
    <xf numFmtId="0" fontId="4" fillId="0" borderId="57" xfId="0" applyFont="1" applyBorder="1" applyProtection="1"/>
    <xf numFmtId="0" fontId="4" fillId="0" borderId="62" xfId="0" applyFont="1" applyBorder="1" applyProtection="1"/>
    <xf numFmtId="0" fontId="4" fillId="0" borderId="13" xfId="0" applyFont="1" applyBorder="1" applyAlignment="1" applyProtection="1">
      <alignment horizontal="center"/>
    </xf>
    <xf numFmtId="0" fontId="4" fillId="8" borderId="57" xfId="0" applyFont="1" applyFill="1" applyBorder="1" applyAlignment="1" applyProtection="1"/>
    <xf numFmtId="0" fontId="4" fillId="8" borderId="11" xfId="0" applyFont="1" applyFill="1" applyBorder="1" applyAlignment="1" applyProtection="1"/>
    <xf numFmtId="0" fontId="4" fillId="0" borderId="30" xfId="0" applyFont="1" applyBorder="1" applyProtection="1"/>
    <xf numFmtId="0" fontId="4" fillId="8" borderId="0" xfId="0" applyFont="1" applyFill="1" applyBorder="1" applyAlignment="1" applyProtection="1"/>
    <xf numFmtId="0" fontId="4" fillId="8" borderId="14" xfId="0" applyFont="1" applyFill="1" applyBorder="1" applyAlignment="1" applyProtection="1"/>
    <xf numFmtId="0" fontId="4" fillId="8" borderId="1" xfId="0" applyFont="1" applyFill="1" applyBorder="1" applyAlignment="1" applyProtection="1"/>
    <xf numFmtId="164" fontId="4" fillId="0" borderId="45" xfId="0" applyNumberFormat="1" applyFont="1" applyBorder="1" applyProtection="1"/>
    <xf numFmtId="0" fontId="20" fillId="0" borderId="46" xfId="0" applyFont="1" applyBorder="1" applyProtection="1"/>
    <xf numFmtId="0" fontId="20" fillId="0" borderId="47" xfId="0" applyFont="1" applyBorder="1" applyAlignment="1" applyProtection="1">
      <alignment horizontal="center"/>
    </xf>
    <xf numFmtId="0" fontId="20" fillId="0" borderId="48" xfId="0" applyFont="1" applyBorder="1" applyAlignment="1" applyProtection="1">
      <alignment horizontal="center"/>
    </xf>
    <xf numFmtId="0" fontId="4" fillId="0" borderId="55" xfId="0" applyFont="1" applyBorder="1" applyProtection="1"/>
    <xf numFmtId="0" fontId="4" fillId="0" borderId="55" xfId="0" applyFont="1" applyBorder="1" applyAlignment="1" applyProtection="1">
      <alignment horizontal="center"/>
    </xf>
    <xf numFmtId="0" fontId="5" fillId="0" borderId="63" xfId="0" applyFont="1" applyBorder="1" applyProtection="1"/>
    <xf numFmtId="0" fontId="25" fillId="0" borderId="64" xfId="0" applyFont="1" applyBorder="1" applyProtection="1"/>
    <xf numFmtId="0" fontId="25" fillId="0" borderId="64" xfId="0" applyFont="1" applyBorder="1" applyAlignment="1" applyProtection="1">
      <alignment horizontal="center"/>
    </xf>
    <xf numFmtId="0" fontId="4" fillId="0" borderId="65" xfId="0" applyFont="1" applyBorder="1" applyProtection="1"/>
    <xf numFmtId="0" fontId="4" fillId="0" borderId="12" xfId="0" applyFont="1" applyBorder="1" applyProtection="1"/>
    <xf numFmtId="0" fontId="4" fillId="0" borderId="66" xfId="0" applyFont="1" applyBorder="1" applyProtection="1"/>
    <xf numFmtId="0" fontId="4" fillId="2" borderId="47" xfId="0" applyFont="1" applyFill="1" applyBorder="1" applyProtection="1"/>
    <xf numFmtId="0" fontId="20" fillId="0" borderId="67" xfId="0" applyFont="1" applyBorder="1" applyAlignment="1" applyProtection="1">
      <alignment horizontal="center"/>
    </xf>
    <xf numFmtId="0" fontId="4" fillId="2" borderId="49" xfId="0" applyFont="1" applyFill="1" applyBorder="1" applyProtection="1"/>
    <xf numFmtId="0" fontId="4" fillId="0" borderId="54" xfId="0" applyFont="1" applyBorder="1" applyAlignment="1" applyProtection="1">
      <alignment horizontal="center"/>
    </xf>
    <xf numFmtId="0" fontId="20" fillId="2" borderId="48" xfId="0" applyFont="1" applyFill="1" applyBorder="1" applyProtection="1"/>
    <xf numFmtId="0" fontId="25" fillId="0" borderId="56" xfId="0" applyFont="1" applyBorder="1" applyAlignment="1" applyProtection="1">
      <alignment vertical="center" wrapText="1"/>
    </xf>
    <xf numFmtId="0" fontId="28" fillId="2" borderId="48" xfId="0" applyFont="1" applyFill="1" applyBorder="1" applyProtection="1"/>
    <xf numFmtId="0" fontId="53" fillId="0" borderId="48" xfId="0" applyFont="1" applyBorder="1" applyAlignment="1" applyProtection="1">
      <alignment horizontal="center"/>
    </xf>
    <xf numFmtId="0" fontId="53" fillId="0" borderId="68" xfId="0" applyFont="1" applyBorder="1" applyAlignment="1" applyProtection="1">
      <alignment horizontal="center"/>
    </xf>
    <xf numFmtId="0" fontId="20" fillId="2" borderId="30" xfId="0" applyFont="1" applyFill="1" applyBorder="1" applyProtection="1"/>
    <xf numFmtId="0" fontId="20" fillId="0" borderId="13" xfId="0" applyFont="1" applyFill="1" applyBorder="1" applyAlignment="1" applyProtection="1">
      <alignment horizontal="center"/>
    </xf>
    <xf numFmtId="0" fontId="20" fillId="2" borderId="0" xfId="0" applyFont="1" applyFill="1" applyBorder="1" applyAlignment="1" applyProtection="1">
      <alignment horizontal="center"/>
    </xf>
    <xf numFmtId="0" fontId="5" fillId="0" borderId="69" xfId="0" applyFont="1" applyBorder="1" applyAlignment="1" applyProtection="1">
      <alignment horizontal="center" wrapText="1"/>
    </xf>
    <xf numFmtId="0" fontId="4" fillId="0" borderId="39" xfId="1" quotePrefix="1" applyFont="1" applyFill="1" applyBorder="1" applyAlignment="1" applyProtection="1">
      <alignment horizontal="center"/>
    </xf>
    <xf numFmtId="0" fontId="0" fillId="0" borderId="0" xfId="0" applyAlignment="1" applyProtection="1">
      <alignment horizontal="center"/>
      <protection locked="0"/>
    </xf>
    <xf numFmtId="0" fontId="13" fillId="0" borderId="0" xfId="0" applyFont="1" applyAlignment="1" applyProtection="1">
      <alignment horizontal="center"/>
      <protection locked="0"/>
    </xf>
    <xf numFmtId="0" fontId="0" fillId="0" borderId="2" xfId="0" applyBorder="1" applyProtection="1">
      <protection locked="0"/>
    </xf>
    <xf numFmtId="0" fontId="0" fillId="0" borderId="2" xfId="0" applyBorder="1" applyAlignment="1" applyProtection="1">
      <alignment horizontal="center"/>
      <protection locked="0"/>
    </xf>
    <xf numFmtId="0" fontId="13" fillId="0" borderId="2" xfId="0" applyFont="1" applyFill="1" applyBorder="1" applyAlignment="1" applyProtection="1">
      <alignment horizontal="center"/>
      <protection locked="0"/>
    </xf>
    <xf numFmtId="0" fontId="0" fillId="9" borderId="2" xfId="0" applyFill="1" applyBorder="1" applyProtection="1">
      <protection locked="0"/>
    </xf>
    <xf numFmtId="164" fontId="0" fillId="0" borderId="2" xfId="0" applyNumberFormat="1" applyBorder="1" applyAlignment="1" applyProtection="1">
      <alignment horizontal="center"/>
      <protection locked="0"/>
    </xf>
    <xf numFmtId="0" fontId="13" fillId="2" borderId="2" xfId="0" applyFont="1" applyFill="1" applyBorder="1" applyAlignment="1" applyProtection="1">
      <alignment horizontal="center"/>
      <protection locked="0"/>
    </xf>
    <xf numFmtId="0" fontId="0" fillId="0" borderId="2" xfId="0" applyFill="1" applyBorder="1" applyProtection="1">
      <protection locked="0"/>
    </xf>
    <xf numFmtId="0" fontId="12" fillId="0" borderId="2" xfId="0" applyFont="1" applyBorder="1" applyAlignment="1" applyProtection="1">
      <alignment horizontal="center"/>
      <protection locked="0"/>
    </xf>
    <xf numFmtId="0" fontId="12" fillId="0" borderId="2" xfId="0" applyFont="1" applyBorder="1" applyAlignment="1" applyProtection="1">
      <alignment horizontal="center" wrapText="1"/>
      <protection locked="0"/>
    </xf>
    <xf numFmtId="164" fontId="0" fillId="0" borderId="0" xfId="0" applyNumberFormat="1" applyAlignment="1" applyProtection="1">
      <alignment horizontal="center"/>
      <protection locked="0"/>
    </xf>
    <xf numFmtId="164" fontId="0" fillId="0" borderId="2" xfId="0" applyNumberFormat="1" applyBorder="1" applyProtection="1">
      <protection locked="0"/>
    </xf>
    <xf numFmtId="47" fontId="0" fillId="0" borderId="2" xfId="0" applyNumberFormat="1" applyBorder="1" applyProtection="1">
      <protection locked="0"/>
    </xf>
    <xf numFmtId="0" fontId="26" fillId="0" borderId="2" xfId="0" applyFont="1" applyBorder="1" applyAlignment="1" applyProtection="1">
      <alignment horizontal="center"/>
      <protection locked="0"/>
    </xf>
    <xf numFmtId="165" fontId="0" fillId="0" borderId="2" xfId="0" applyNumberFormat="1" applyBorder="1" applyAlignment="1" applyProtection="1">
      <alignment horizontal="center"/>
      <protection locked="0"/>
    </xf>
    <xf numFmtId="165" fontId="0" fillId="0" borderId="0" xfId="0" applyNumberFormat="1" applyAlignment="1" applyProtection="1">
      <alignment horizontal="center"/>
      <protection locked="0"/>
    </xf>
    <xf numFmtId="165" fontId="26" fillId="0" borderId="2" xfId="0" applyNumberFormat="1" applyFont="1" applyBorder="1" applyAlignment="1" applyProtection="1">
      <alignment horizontal="center"/>
      <protection locked="0"/>
    </xf>
    <xf numFmtId="47" fontId="0" fillId="0" borderId="0" xfId="0" applyNumberFormat="1" applyAlignment="1" applyProtection="1">
      <alignment horizontal="center"/>
      <protection locked="0"/>
    </xf>
    <xf numFmtId="2" fontId="0" fillId="0" borderId="2" xfId="0" applyNumberFormat="1" applyBorder="1" applyAlignment="1" applyProtection="1">
      <alignment horizontal="center"/>
      <protection locked="0"/>
    </xf>
    <xf numFmtId="2" fontId="0" fillId="0" borderId="0" xfId="0" applyNumberFormat="1" applyAlignment="1" applyProtection="1">
      <alignment horizontal="center"/>
      <protection locked="0"/>
    </xf>
    <xf numFmtId="2" fontId="26" fillId="0" borderId="2" xfId="0" applyNumberFormat="1" applyFont="1" applyBorder="1" applyAlignment="1" applyProtection="1">
      <alignment horizontal="center"/>
      <protection locked="0"/>
    </xf>
    <xf numFmtId="0" fontId="26" fillId="10" borderId="2" xfId="0" applyFont="1" applyFill="1" applyBorder="1" applyAlignment="1" applyProtection="1">
      <alignment horizontal="center"/>
    </xf>
    <xf numFmtId="0" fontId="0" fillId="10" borderId="2" xfId="0" applyFill="1" applyBorder="1" applyProtection="1"/>
    <xf numFmtId="0" fontId="0" fillId="10" borderId="2" xfId="0" applyFill="1" applyBorder="1" applyAlignment="1" applyProtection="1">
      <alignment horizontal="center"/>
    </xf>
    <xf numFmtId="0" fontId="0" fillId="0" borderId="0" xfId="0" applyProtection="1"/>
    <xf numFmtId="0" fontId="3" fillId="0" borderId="70" xfId="0" applyFont="1" applyBorder="1" applyAlignment="1">
      <alignment horizontal="left"/>
    </xf>
    <xf numFmtId="0" fontId="3" fillId="0" borderId="13" xfId="0" applyFont="1" applyBorder="1"/>
    <xf numFmtId="0" fontId="3" fillId="0" borderId="0" xfId="0" applyFont="1"/>
    <xf numFmtId="0" fontId="0" fillId="0" borderId="0" xfId="0" applyAlignment="1" applyProtection="1">
      <alignment horizontal="left"/>
      <protection locked="0"/>
    </xf>
    <xf numFmtId="0" fontId="0" fillId="0" borderId="2" xfId="0" applyBorder="1" applyAlignment="1" applyProtection="1">
      <alignment horizontal="left"/>
      <protection locked="0"/>
    </xf>
    <xf numFmtId="0" fontId="0" fillId="11" borderId="2" xfId="0" applyFill="1" applyBorder="1" applyAlignment="1" applyProtection="1">
      <alignment horizontal="left"/>
      <protection locked="0"/>
    </xf>
    <xf numFmtId="0" fontId="26" fillId="0" borderId="2" xfId="0" applyFont="1" applyFill="1" applyBorder="1" applyProtection="1">
      <protection locked="0"/>
    </xf>
    <xf numFmtId="0" fontId="26" fillId="0" borderId="2" xfId="0" applyFont="1" applyBorder="1" applyProtection="1">
      <protection locked="0"/>
    </xf>
    <xf numFmtId="0" fontId="26" fillId="0" borderId="2" xfId="0" applyFont="1" applyFill="1" applyBorder="1" applyAlignment="1" applyProtection="1">
      <alignment horizontal="left"/>
      <protection locked="0"/>
    </xf>
    <xf numFmtId="0" fontId="26" fillId="0" borderId="2" xfId="0" applyFont="1" applyBorder="1" applyAlignment="1" applyProtection="1">
      <alignment horizontal="left"/>
      <protection locked="0"/>
    </xf>
    <xf numFmtId="0" fontId="25" fillId="0" borderId="26" xfId="0" applyNumberFormat="1" applyFont="1" applyBorder="1" applyAlignment="1">
      <alignment horizontal="center"/>
    </xf>
    <xf numFmtId="0" fontId="0" fillId="6" borderId="25" xfId="0" applyFill="1" applyBorder="1"/>
    <xf numFmtId="0" fontId="26" fillId="0" borderId="25" xfId="0" applyFont="1" applyBorder="1"/>
    <xf numFmtId="0" fontId="0" fillId="0" borderId="25" xfId="0" applyBorder="1"/>
    <xf numFmtId="0" fontId="0" fillId="0" borderId="65" xfId="0" applyBorder="1"/>
    <xf numFmtId="0" fontId="3" fillId="0" borderId="71" xfId="0" applyFont="1" applyBorder="1"/>
    <xf numFmtId="0" fontId="0" fillId="0" borderId="26" xfId="0" applyBorder="1"/>
    <xf numFmtId="0" fontId="0" fillId="6" borderId="12" xfId="0" applyFill="1" applyBorder="1"/>
    <xf numFmtId="0" fontId="0" fillId="7" borderId="25" xfId="0" applyFill="1" applyBorder="1"/>
    <xf numFmtId="0" fontId="6" fillId="0" borderId="0" xfId="0" applyFont="1" applyBorder="1" applyAlignment="1">
      <alignment horizontal="center"/>
    </xf>
    <xf numFmtId="0" fontId="3" fillId="0" borderId="0" xfId="0" applyFont="1" applyBorder="1"/>
    <xf numFmtId="0" fontId="13" fillId="0" borderId="72" xfId="0" applyFont="1" applyBorder="1"/>
    <xf numFmtId="0" fontId="0" fillId="0" borderId="12" xfId="0" applyBorder="1"/>
    <xf numFmtId="0" fontId="0" fillId="2" borderId="12" xfId="0" applyFill="1" applyBorder="1"/>
    <xf numFmtId="0" fontId="47" fillId="0" borderId="0" xfId="0" applyFont="1" applyBorder="1" applyAlignment="1"/>
    <xf numFmtId="0" fontId="13" fillId="0" borderId="0" xfId="0" applyFont="1" applyBorder="1"/>
    <xf numFmtId="0" fontId="6" fillId="0" borderId="25" xfId="0" applyFont="1" applyBorder="1" applyAlignment="1">
      <alignment horizontal="center"/>
    </xf>
    <xf numFmtId="0" fontId="0" fillId="2" borderId="25" xfId="0" applyFill="1" applyBorder="1"/>
    <xf numFmtId="0" fontId="25" fillId="0" borderId="2" xfId="0" applyNumberFormat="1" applyFont="1" applyBorder="1" applyAlignment="1">
      <alignment horizontal="center"/>
    </xf>
    <xf numFmtId="0" fontId="11" fillId="2" borderId="2" xfId="0" applyFont="1" applyFill="1" applyBorder="1" applyAlignment="1">
      <alignment horizontal="center"/>
    </xf>
    <xf numFmtId="166" fontId="0" fillId="0" borderId="2" xfId="0" applyNumberFormat="1" applyBorder="1" applyAlignment="1" applyProtection="1">
      <alignment horizontal="center"/>
      <protection locked="0"/>
    </xf>
    <xf numFmtId="0" fontId="26" fillId="0" borderId="0" xfId="0" applyFont="1" applyProtection="1">
      <protection locked="0"/>
    </xf>
    <xf numFmtId="0" fontId="26" fillId="0" borderId="9" xfId="0" applyFont="1" applyBorder="1"/>
    <xf numFmtId="0" fontId="26" fillId="0" borderId="1" xfId="0" applyFont="1" applyBorder="1"/>
    <xf numFmtId="0" fontId="13" fillId="0" borderId="0" xfId="0" applyFont="1" applyAlignment="1" applyProtection="1">
      <alignment horizontal="right"/>
      <protection locked="0"/>
    </xf>
    <xf numFmtId="0" fontId="13" fillId="0" borderId="0" xfId="0" applyFont="1" applyAlignment="1" applyProtection="1">
      <alignment horizontal="right" indent="1"/>
      <protection locked="0"/>
    </xf>
    <xf numFmtId="0" fontId="0" fillId="0" borderId="0" xfId="0" applyAlignment="1" applyProtection="1">
      <alignment horizontal="right" indent="1"/>
      <protection locked="0"/>
    </xf>
    <xf numFmtId="0" fontId="26" fillId="0" borderId="0" xfId="0" applyFont="1" applyAlignment="1" applyProtection="1">
      <alignment horizontal="right" indent="1"/>
      <protection locked="0"/>
    </xf>
    <xf numFmtId="0" fontId="26" fillId="0" borderId="14" xfId="0" applyFont="1" applyFill="1" applyBorder="1"/>
    <xf numFmtId="0" fontId="26" fillId="0" borderId="0" xfId="0" applyFont="1"/>
    <xf numFmtId="166" fontId="26" fillId="0" borderId="2" xfId="0" applyNumberFormat="1" applyFont="1" applyBorder="1" applyAlignment="1" applyProtection="1">
      <alignment horizontal="center"/>
      <protection locked="0"/>
    </xf>
    <xf numFmtId="0" fontId="26" fillId="0" borderId="0" xfId="0" applyFont="1" applyAlignment="1" applyProtection="1">
      <alignment horizontal="left"/>
      <protection locked="0"/>
    </xf>
    <xf numFmtId="47" fontId="0" fillId="0" borderId="2" xfId="0" applyNumberFormat="1" applyBorder="1" applyAlignment="1" applyProtection="1">
      <alignment horizontal="center"/>
      <protection locked="0"/>
    </xf>
    <xf numFmtId="47" fontId="26" fillId="0" borderId="2" xfId="0" applyNumberFormat="1" applyFont="1" applyBorder="1" applyAlignment="1" applyProtection="1">
      <alignment horizontal="center"/>
      <protection locked="0"/>
    </xf>
    <xf numFmtId="0" fontId="2" fillId="0" borderId="8" xfId="0" applyFont="1" applyBorder="1" applyAlignment="1">
      <alignment wrapText="1"/>
    </xf>
    <xf numFmtId="0" fontId="12" fillId="0" borderId="32" xfId="0" applyFont="1" applyBorder="1" applyAlignment="1">
      <alignment horizontal="left"/>
    </xf>
    <xf numFmtId="0" fontId="12" fillId="0" borderId="5" xfId="0" applyFont="1" applyBorder="1" applyAlignment="1">
      <alignment horizontal="left"/>
    </xf>
    <xf numFmtId="0" fontId="2" fillId="0" borderId="32" xfId="0" applyFont="1" applyBorder="1" applyAlignment="1">
      <alignment wrapText="1"/>
    </xf>
    <xf numFmtId="0" fontId="0" fillId="6" borderId="0" xfId="0" applyFill="1" applyAlignment="1" applyProtection="1">
      <alignment horizontal="center"/>
      <protection locked="0"/>
    </xf>
    <xf numFmtId="0" fontId="57" fillId="2" borderId="0" xfId="0" applyFont="1" applyFill="1" applyAlignment="1" applyProtection="1">
      <alignment horizontal="center"/>
      <protection locked="0"/>
    </xf>
    <xf numFmtId="0" fontId="0" fillId="12" borderId="0" xfId="0" applyFill="1" applyAlignment="1" applyProtection="1">
      <alignment horizontal="center"/>
      <protection locked="0"/>
    </xf>
    <xf numFmtId="0" fontId="63" fillId="12" borderId="19" xfId="0" applyFont="1" applyFill="1" applyBorder="1" applyAlignment="1" applyProtection="1">
      <alignment horizontal="center" wrapText="1"/>
      <protection locked="0"/>
    </xf>
    <xf numFmtId="0" fontId="4" fillId="0" borderId="13" xfId="0" applyFont="1" applyFill="1" applyBorder="1" applyAlignment="1" applyProtection="1">
      <alignment horizontal="center"/>
    </xf>
    <xf numFmtId="0" fontId="4" fillId="0" borderId="52" xfId="0" applyFont="1" applyFill="1" applyBorder="1" applyAlignment="1" applyProtection="1">
      <alignment horizontal="center"/>
    </xf>
    <xf numFmtId="0" fontId="20" fillId="0" borderId="48" xfId="0" applyFont="1" applyBorder="1" applyAlignment="1" applyProtection="1">
      <alignment horizontal="center"/>
    </xf>
    <xf numFmtId="0" fontId="20" fillId="0" borderId="55" xfId="0" applyFont="1" applyBorder="1" applyAlignment="1" applyProtection="1">
      <alignment horizontal="center"/>
    </xf>
    <xf numFmtId="0" fontId="20" fillId="0" borderId="47" xfId="0" applyFont="1" applyBorder="1" applyAlignment="1" applyProtection="1">
      <alignment horizontal="center"/>
    </xf>
    <xf numFmtId="0" fontId="20" fillId="0" borderId="49" xfId="0" applyFont="1" applyBorder="1" applyAlignment="1" applyProtection="1">
      <alignment horizontal="center"/>
    </xf>
    <xf numFmtId="0" fontId="4" fillId="0" borderId="14" xfId="0" applyFont="1" applyFill="1" applyBorder="1" applyAlignment="1" applyProtection="1">
      <alignment horizontal="center"/>
    </xf>
    <xf numFmtId="0" fontId="5" fillId="0" borderId="73" xfId="0" applyFont="1" applyBorder="1" applyAlignment="1" applyProtection="1">
      <alignment horizontal="center"/>
    </xf>
    <xf numFmtId="0" fontId="5" fillId="0" borderId="61" xfId="0" applyFont="1" applyBorder="1" applyAlignment="1" applyProtection="1">
      <alignment horizontal="center"/>
    </xf>
    <xf numFmtId="0" fontId="5" fillId="0" borderId="56" xfId="0" applyFont="1" applyBorder="1" applyAlignment="1" applyProtection="1">
      <alignment wrapText="1"/>
    </xf>
    <xf numFmtId="0" fontId="4" fillId="0" borderId="74" xfId="0" applyFont="1" applyBorder="1" applyAlignment="1" applyProtection="1">
      <alignment wrapText="1"/>
    </xf>
    <xf numFmtId="0" fontId="5" fillId="0" borderId="75" xfId="0" applyFont="1" applyBorder="1" applyAlignment="1" applyProtection="1">
      <alignment wrapText="1"/>
    </xf>
    <xf numFmtId="0" fontId="5" fillId="0" borderId="60" xfId="0" applyFont="1" applyBorder="1" applyAlignment="1" applyProtection="1">
      <alignment wrapText="1"/>
    </xf>
    <xf numFmtId="0" fontId="5" fillId="0" borderId="69" xfId="0" applyFont="1" applyBorder="1" applyAlignment="1" applyProtection="1">
      <alignment wrapText="1"/>
    </xf>
    <xf numFmtId="0" fontId="4" fillId="0" borderId="74" xfId="0" applyFont="1" applyBorder="1" applyProtection="1"/>
    <xf numFmtId="0" fontId="5" fillId="0" borderId="76" xfId="0" applyFont="1" applyBorder="1" applyAlignment="1" applyProtection="1"/>
    <xf numFmtId="0" fontId="5" fillId="0" borderId="77" xfId="0" applyFont="1" applyBorder="1" applyAlignment="1" applyProtection="1"/>
    <xf numFmtId="0" fontId="5" fillId="0" borderId="11" xfId="0" applyFont="1" applyBorder="1" applyAlignment="1" applyProtection="1">
      <alignment wrapText="1"/>
    </xf>
    <xf numFmtId="0" fontId="5" fillId="0" borderId="1" xfId="0" applyFont="1" applyBorder="1" applyAlignment="1" applyProtection="1">
      <alignment wrapText="1"/>
    </xf>
    <xf numFmtId="0" fontId="5" fillId="0" borderId="78" xfId="0" applyFont="1" applyBorder="1" applyAlignment="1" applyProtection="1">
      <alignment wrapText="1"/>
    </xf>
    <xf numFmtId="0" fontId="5" fillId="0" borderId="79" xfId="0" applyFont="1" applyBorder="1" applyAlignment="1" applyProtection="1">
      <alignment wrapText="1"/>
    </xf>
    <xf numFmtId="0" fontId="5" fillId="0" borderId="80" xfId="0" applyFont="1" applyBorder="1" applyAlignment="1" applyProtection="1">
      <alignment wrapText="1"/>
    </xf>
    <xf numFmtId="0" fontId="5" fillId="0" borderId="69" xfId="0" applyFont="1" applyFill="1" applyBorder="1" applyAlignment="1" applyProtection="1">
      <alignment wrapText="1"/>
    </xf>
    <xf numFmtId="0" fontId="58" fillId="0" borderId="73" xfId="0" applyFont="1" applyBorder="1" applyAlignment="1" applyProtection="1">
      <alignment horizontal="center"/>
    </xf>
    <xf numFmtId="0" fontId="58" fillId="0" borderId="61" xfId="0" applyFont="1" applyBorder="1" applyAlignment="1" applyProtection="1">
      <alignment horizontal="center"/>
    </xf>
    <xf numFmtId="0" fontId="5" fillId="0" borderId="79" xfId="0" applyFont="1" applyBorder="1" applyAlignment="1" applyProtection="1">
      <alignment vertical="center" wrapText="1"/>
    </xf>
    <xf numFmtId="0" fontId="5" fillId="0" borderId="46" xfId="0" applyFont="1" applyBorder="1" applyAlignment="1" applyProtection="1">
      <alignment vertical="center" wrapText="1"/>
    </xf>
    <xf numFmtId="0" fontId="5" fillId="0" borderId="81" xfId="0" applyFont="1" applyBorder="1" applyAlignment="1" applyProtection="1">
      <alignment vertical="center" wrapText="1"/>
    </xf>
    <xf numFmtId="0" fontId="5" fillId="0" borderId="48" xfId="0" applyFont="1" applyBorder="1" applyAlignment="1" applyProtection="1"/>
    <xf numFmtId="0" fontId="5" fillId="0" borderId="49" xfId="0" applyFont="1" applyBorder="1" applyAlignment="1" applyProtection="1"/>
    <xf numFmtId="0" fontId="2" fillId="0" borderId="82" xfId="0" applyFont="1" applyBorder="1" applyAlignment="1" applyProtection="1">
      <alignment horizontal="center"/>
    </xf>
    <xf numFmtId="0" fontId="2" fillId="0" borderId="83" xfId="0" applyFont="1" applyBorder="1" applyAlignment="1" applyProtection="1">
      <alignment horizontal="center"/>
    </xf>
    <xf numFmtId="0" fontId="7" fillId="0" borderId="48" xfId="0" applyFont="1" applyBorder="1" applyAlignment="1" applyProtection="1">
      <alignment horizontal="center"/>
    </xf>
    <xf numFmtId="0" fontId="7" fillId="0" borderId="55" xfId="0" applyFont="1" applyBorder="1" applyAlignment="1" applyProtection="1">
      <alignment horizontal="center"/>
    </xf>
    <xf numFmtId="0" fontId="2" fillId="0" borderId="69" xfId="0" applyFont="1" applyBorder="1" applyAlignment="1" applyProtection="1">
      <alignment wrapText="1"/>
    </xf>
    <xf numFmtId="0" fontId="2" fillId="0" borderId="56" xfId="0" applyFont="1" applyBorder="1" applyAlignment="1" applyProtection="1">
      <alignment wrapText="1"/>
    </xf>
    <xf numFmtId="0" fontId="0" fillId="0" borderId="74" xfId="0" applyBorder="1" applyAlignment="1" applyProtection="1">
      <alignment wrapText="1"/>
    </xf>
    <xf numFmtId="0" fontId="2" fillId="0" borderId="75" xfId="0" applyFont="1" applyBorder="1" applyAlignment="1" applyProtection="1">
      <alignment wrapText="1"/>
    </xf>
    <xf numFmtId="0" fontId="2" fillId="0" borderId="60" xfId="0" applyFont="1" applyBorder="1" applyAlignment="1" applyProtection="1">
      <alignment wrapText="1"/>
    </xf>
    <xf numFmtId="0" fontId="7" fillId="0" borderId="84" xfId="0" applyFont="1" applyBorder="1" applyAlignment="1" applyProtection="1">
      <alignment horizontal="center"/>
    </xf>
    <xf numFmtId="0" fontId="7" fillId="0" borderId="49" xfId="0" applyFont="1" applyBorder="1" applyAlignment="1" applyProtection="1">
      <alignment horizontal="center"/>
    </xf>
    <xf numFmtId="0" fontId="2" fillId="0" borderId="69" xfId="0" applyFont="1" applyBorder="1" applyAlignment="1" applyProtection="1">
      <alignment vertical="center" wrapText="1"/>
    </xf>
    <xf numFmtId="0" fontId="2" fillId="0" borderId="48" xfId="0" applyFont="1" applyBorder="1" applyAlignment="1" applyProtection="1">
      <alignment horizontal="center" vertical="center" wrapText="1"/>
    </xf>
    <xf numFmtId="0" fontId="2" fillId="0" borderId="47" xfId="0" applyFont="1" applyBorder="1" applyAlignment="1" applyProtection="1">
      <alignment horizontal="center" vertical="center" wrapText="1"/>
    </xf>
    <xf numFmtId="0" fontId="2" fillId="0" borderId="49" xfId="0" applyFont="1" applyBorder="1" applyAlignment="1" applyProtection="1">
      <alignment horizontal="center" vertical="center" wrapText="1"/>
    </xf>
    <xf numFmtId="0" fontId="2" fillId="0" borderId="4" xfId="0" applyFont="1" applyBorder="1" applyAlignment="1" applyProtection="1">
      <alignment wrapText="1"/>
    </xf>
    <xf numFmtId="0" fontId="0" fillId="0" borderId="42" xfId="0" applyBorder="1" applyAlignment="1" applyProtection="1">
      <alignment wrapText="1"/>
    </xf>
    <xf numFmtId="0" fontId="2" fillId="0" borderId="48" xfId="0" applyFont="1" applyBorder="1" applyAlignment="1" applyProtection="1"/>
    <xf numFmtId="0" fontId="2" fillId="0" borderId="49" xfId="0" applyFont="1" applyBorder="1" applyAlignment="1" applyProtection="1"/>
    <xf numFmtId="0" fontId="2" fillId="0" borderId="85" xfId="0" applyFont="1" applyBorder="1" applyAlignment="1" applyProtection="1">
      <alignment wrapText="1"/>
    </xf>
    <xf numFmtId="0" fontId="2" fillId="0" borderId="30" xfId="0" applyFont="1" applyBorder="1" applyAlignment="1" applyProtection="1">
      <alignment wrapText="1"/>
    </xf>
    <xf numFmtId="0" fontId="58" fillId="0" borderId="72" xfId="0" applyFont="1" applyBorder="1" applyAlignment="1" applyProtection="1">
      <alignment horizontal="center"/>
    </xf>
    <xf numFmtId="0" fontId="58" fillId="0" borderId="40" xfId="0" applyFont="1" applyBorder="1" applyAlignment="1" applyProtection="1">
      <alignment horizontal="center"/>
    </xf>
    <xf numFmtId="0" fontId="58" fillId="0" borderId="0" xfId="0" applyFont="1" applyBorder="1" applyAlignment="1" applyProtection="1">
      <alignment horizontal="center"/>
      <protection locked="0"/>
    </xf>
    <xf numFmtId="0" fontId="3" fillId="0" borderId="25" xfId="0" applyFont="1" applyBorder="1" applyAlignment="1">
      <alignment horizontal="center" vertical="center" wrapText="1"/>
    </xf>
    <xf numFmtId="0" fontId="13" fillId="0" borderId="28" xfId="0" applyFont="1" applyBorder="1" applyAlignment="1">
      <alignment horizontal="center" vertical="center" wrapText="1"/>
    </xf>
    <xf numFmtId="0" fontId="13" fillId="0" borderId="86" xfId="0" applyFont="1" applyBorder="1" applyAlignment="1">
      <alignment horizontal="center" vertical="center" wrapText="1"/>
    </xf>
    <xf numFmtId="0" fontId="26" fillId="0" borderId="5" xfId="0" applyFont="1" applyBorder="1" applyAlignment="1">
      <alignment horizontal="center" vertical="center" wrapText="1"/>
    </xf>
    <xf numFmtId="0" fontId="0" fillId="0" borderId="5" xfId="0" applyBorder="1" applyAlignment="1">
      <alignment horizontal="center" vertical="center" wrapText="1"/>
    </xf>
    <xf numFmtId="0" fontId="0" fillId="0" borderId="8" xfId="0" applyBorder="1" applyAlignment="1">
      <alignment horizontal="center" vertical="center" wrapText="1"/>
    </xf>
    <xf numFmtId="0" fontId="26" fillId="0" borderId="87" xfId="0" applyFont="1" applyBorder="1" applyAlignment="1">
      <alignment horizontal="center" vertical="center" wrapText="1"/>
    </xf>
    <xf numFmtId="0" fontId="0" fillId="0" borderId="87" xfId="0" applyBorder="1" applyAlignment="1">
      <alignment horizontal="center" vertical="center" wrapText="1"/>
    </xf>
    <xf numFmtId="0" fontId="0" fillId="0" borderId="51" xfId="0" applyBorder="1" applyAlignment="1">
      <alignment horizontal="center" vertical="center" wrapText="1"/>
    </xf>
    <xf numFmtId="0" fontId="30" fillId="2" borderId="0" xfId="0" applyFont="1" applyFill="1" applyAlignment="1">
      <alignment horizontal="left" wrapText="1"/>
    </xf>
    <xf numFmtId="0" fontId="31" fillId="13" borderId="0" xfId="0" applyFont="1" applyFill="1" applyAlignment="1">
      <alignment horizontal="center"/>
    </xf>
    <xf numFmtId="0" fontId="30" fillId="3" borderId="0" xfId="0" applyFont="1" applyFill="1" applyAlignment="1">
      <alignment horizontal="center" vertical="center" textRotation="81"/>
    </xf>
    <xf numFmtId="0" fontId="30" fillId="14" borderId="0" xfId="0" applyFont="1" applyFill="1" applyAlignment="1">
      <alignment horizontal="center" vertical="center" textRotation="81"/>
    </xf>
    <xf numFmtId="0" fontId="30" fillId="0" borderId="0" xfId="0" applyFont="1" applyAlignment="1">
      <alignment horizontal="left"/>
    </xf>
    <xf numFmtId="0" fontId="33" fillId="5" borderId="0" xfId="0" applyFont="1" applyFill="1" applyAlignment="1">
      <alignment horizontal="center" vertical="center" textRotation="81"/>
    </xf>
    <xf numFmtId="0" fontId="33" fillId="15" borderId="0" xfId="0" applyFont="1" applyFill="1" applyAlignment="1">
      <alignment horizontal="center" vertical="center" textRotation="81"/>
    </xf>
    <xf numFmtId="0" fontId="62" fillId="0" borderId="0" xfId="0" applyFont="1" applyAlignment="1">
      <alignment horizontal="left"/>
    </xf>
  </cellXfs>
  <cellStyles count="2">
    <cellStyle name="Hyperlink" xfId="1" builtinId="8"/>
    <cellStyle name="Normal" xfId="0" builtinId="0"/>
  </cellStyles>
  <dxfs count="7">
    <dxf>
      <font>
        <color rgb="FF9C0006"/>
      </font>
      <fill>
        <patternFill>
          <bgColor rgb="FFFFC7CE"/>
        </patternFill>
      </fill>
    </dxf>
    <dxf>
      <font>
        <color rgb="FF9C0006"/>
      </font>
      <fill>
        <patternFill>
          <bgColor rgb="FFFFC7CE"/>
        </patternFill>
      </fill>
    </dxf>
    <dxf>
      <fill>
        <patternFill>
          <bgColor theme="5" tint="-0.24994659260841701"/>
        </patternFill>
      </fill>
    </dxf>
    <dxf>
      <font>
        <color theme="0"/>
      </font>
    </dxf>
    <dxf>
      <font>
        <color theme="0"/>
      </font>
    </dxf>
    <dxf>
      <font>
        <color theme="0"/>
      </font>
    </dxf>
    <dxf>
      <font>
        <color theme="0"/>
      </font>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16</xdr:col>
      <xdr:colOff>361950</xdr:colOff>
      <xdr:row>0</xdr:row>
      <xdr:rowOff>66675</xdr:rowOff>
    </xdr:from>
    <xdr:to>
      <xdr:col>21</xdr:col>
      <xdr:colOff>257175</xdr:colOff>
      <xdr:row>13</xdr:row>
      <xdr:rowOff>243857</xdr:rowOff>
    </xdr:to>
    <xdr:sp macro="" textlink="">
      <xdr:nvSpPr>
        <xdr:cNvPr id="3074" name="Text Box 2"/>
        <xdr:cNvSpPr txBox="1">
          <a:spLocks noChangeArrowheads="1"/>
        </xdr:cNvSpPr>
      </xdr:nvSpPr>
      <xdr:spPr bwMode="auto">
        <a:xfrm>
          <a:off x="8553450" y="66675"/>
          <a:ext cx="2943225" cy="3476625"/>
        </a:xfrm>
        <a:prstGeom prst="rect">
          <a:avLst/>
        </a:prstGeom>
        <a:solidFill>
          <a:srgbClr val="FFFFFF"/>
        </a:solidFill>
        <a:ln w="9525">
          <a:solidFill>
            <a:srgbClr val="000000"/>
          </a:solidFill>
          <a:miter lim="800000"/>
          <a:headEnd/>
          <a:tailEnd/>
        </a:ln>
      </xdr:spPr>
      <xdr:txBody>
        <a:bodyPr vertOverflow="clip" wrap="square" lIns="36576" tIns="41148" rIns="0" bIns="0" anchor="t" upright="1"/>
        <a:lstStyle/>
        <a:p>
          <a:pPr algn="l" rtl="0">
            <a:lnSpc>
              <a:spcPts val="1600"/>
            </a:lnSpc>
            <a:defRPr sz="1000"/>
          </a:pPr>
          <a:r>
            <a:rPr lang="en-GB" sz="1200" b="0" i="0" u="none" strike="noStrike" baseline="0">
              <a:solidFill>
                <a:srgbClr val="000000"/>
              </a:solidFill>
              <a:latin typeface="Arial Black"/>
            </a:rPr>
            <a:t>To Sort position</a:t>
          </a:r>
        </a:p>
        <a:p>
          <a:pPr algn="l" rtl="0">
            <a:lnSpc>
              <a:spcPts val="1600"/>
            </a:lnSpc>
            <a:defRPr sz="1000"/>
          </a:pPr>
          <a:r>
            <a:rPr lang="en-GB" sz="1200" b="0" i="0" u="none" strike="noStrike" baseline="0">
              <a:solidFill>
                <a:srgbClr val="000000"/>
              </a:solidFill>
              <a:latin typeface="Arial Black"/>
            </a:rPr>
            <a:t>1) Fill in all score and points from this match and the last </a:t>
          </a:r>
          <a:r>
            <a:rPr lang="en-GB" sz="1200" b="0" i="0" u="none" strike="noStrike" baseline="0">
              <a:solidFill>
                <a:srgbClr val="FF6600"/>
              </a:solidFill>
              <a:latin typeface="Arial Black"/>
            </a:rPr>
            <a:t>SAVE</a:t>
          </a:r>
          <a:endParaRPr lang="en-GB" sz="1200" b="0" i="0" u="none" strike="noStrike" baseline="0">
            <a:solidFill>
              <a:srgbClr val="000000"/>
            </a:solidFill>
            <a:latin typeface="Arial Black"/>
          </a:endParaRPr>
        </a:p>
        <a:p>
          <a:pPr algn="l" rtl="0">
            <a:lnSpc>
              <a:spcPts val="1600"/>
            </a:lnSpc>
            <a:defRPr sz="1000"/>
          </a:pPr>
          <a:r>
            <a:rPr lang="en-GB" sz="1200" b="0" i="0" u="none" strike="noStrike" baseline="0">
              <a:solidFill>
                <a:srgbClr val="000000"/>
              </a:solidFill>
              <a:latin typeface="Arial Black"/>
            </a:rPr>
            <a:t>2) Click on Name box arrow</a:t>
          </a:r>
        </a:p>
        <a:p>
          <a:pPr algn="l" rtl="0">
            <a:lnSpc>
              <a:spcPts val="1600"/>
            </a:lnSpc>
            <a:defRPr sz="1000"/>
          </a:pPr>
          <a:r>
            <a:rPr lang="en-GB" sz="1200" b="0" i="0" u="none" strike="noStrike" baseline="0">
              <a:solidFill>
                <a:srgbClr val="FF0000"/>
              </a:solidFill>
              <a:latin typeface="Arial Black"/>
            </a:rPr>
            <a:t>[On the left just above A1]</a:t>
          </a:r>
          <a:endParaRPr lang="en-GB" sz="1200" b="0" i="0" u="none" strike="noStrike" baseline="0">
            <a:solidFill>
              <a:srgbClr val="0000FF"/>
            </a:solidFill>
            <a:latin typeface="Arial Black"/>
          </a:endParaRPr>
        </a:p>
        <a:p>
          <a:pPr algn="l" rtl="0">
            <a:lnSpc>
              <a:spcPts val="1600"/>
            </a:lnSpc>
            <a:defRPr sz="1000"/>
          </a:pPr>
          <a:r>
            <a:rPr lang="en-GB" sz="1200" b="0" i="0" u="none" strike="noStrike" baseline="0">
              <a:solidFill>
                <a:srgbClr val="0000FF"/>
              </a:solidFill>
              <a:latin typeface="Arial Black"/>
            </a:rPr>
            <a:t>3) Select either Men_sort_area or Women_sort Area</a:t>
          </a:r>
        </a:p>
        <a:p>
          <a:pPr algn="l" rtl="0">
            <a:lnSpc>
              <a:spcPts val="1600"/>
            </a:lnSpc>
            <a:defRPr sz="1000"/>
          </a:pPr>
          <a:r>
            <a:rPr lang="en-GB" sz="1200" b="0" i="0" u="none" strike="noStrike" baseline="0">
              <a:solidFill>
                <a:srgbClr val="000000"/>
              </a:solidFill>
              <a:latin typeface="Arial Black"/>
            </a:rPr>
            <a:t>4) Select </a:t>
          </a:r>
          <a:r>
            <a:rPr lang="en-GB" sz="1200" b="0" i="0" u="none" strike="noStrike" baseline="0">
              <a:solidFill>
                <a:srgbClr val="800080"/>
              </a:solidFill>
              <a:latin typeface="Arial Black"/>
            </a:rPr>
            <a:t>Data</a:t>
          </a:r>
          <a:r>
            <a:rPr lang="en-GB" sz="1200" b="0" i="0" u="none" strike="noStrike" baseline="0">
              <a:solidFill>
                <a:srgbClr val="000000"/>
              </a:solidFill>
              <a:latin typeface="Arial Black"/>
            </a:rPr>
            <a:t>&gt;</a:t>
          </a:r>
          <a:r>
            <a:rPr lang="en-GB" sz="1200" b="0" i="0" u="none" strike="noStrike" baseline="0">
              <a:solidFill>
                <a:srgbClr val="800080"/>
              </a:solidFill>
              <a:latin typeface="Arial Black"/>
            </a:rPr>
            <a:t>sort</a:t>
          </a:r>
        </a:p>
        <a:p>
          <a:pPr algn="l" rtl="0">
            <a:lnSpc>
              <a:spcPts val="1600"/>
            </a:lnSpc>
            <a:defRPr sz="1000"/>
          </a:pPr>
          <a:r>
            <a:rPr lang="en-GB" sz="1200" b="0" i="0" u="none" strike="noStrike" baseline="0">
              <a:solidFill>
                <a:srgbClr val="800080"/>
              </a:solidFill>
              <a:latin typeface="Arial Black"/>
            </a:rPr>
            <a:t>Check &gt;no header row</a:t>
          </a:r>
        </a:p>
        <a:p>
          <a:pPr algn="l" rtl="0">
            <a:lnSpc>
              <a:spcPts val="1600"/>
            </a:lnSpc>
            <a:defRPr sz="1000"/>
          </a:pPr>
          <a:r>
            <a:rPr lang="en-GB" sz="1200" b="0" i="0" u="none" strike="noStrike" baseline="0">
              <a:solidFill>
                <a:srgbClr val="800080"/>
              </a:solidFill>
              <a:latin typeface="Arial Black"/>
            </a:rPr>
            <a:t>See below for settings, </a:t>
          </a:r>
        </a:p>
        <a:p>
          <a:pPr algn="l" rtl="0">
            <a:lnSpc>
              <a:spcPts val="1600"/>
            </a:lnSpc>
            <a:defRPr sz="1000"/>
          </a:pPr>
          <a:r>
            <a:rPr lang="en-GB" sz="1200" b="0" i="0" u="none" strike="noStrike" baseline="0">
              <a:solidFill>
                <a:srgbClr val="000000"/>
              </a:solidFill>
              <a:latin typeface="Arial Black"/>
            </a:rPr>
            <a:t>Then press OK</a:t>
          </a:r>
          <a:endParaRPr lang="en-GB" sz="1200" b="0" i="0" u="none" strike="noStrike" baseline="0">
            <a:solidFill>
              <a:srgbClr val="800080"/>
            </a:solidFill>
            <a:latin typeface="Arial Black"/>
          </a:endParaRPr>
        </a:p>
        <a:p>
          <a:pPr algn="l" rtl="0">
            <a:lnSpc>
              <a:spcPts val="1600"/>
            </a:lnSpc>
            <a:defRPr sz="1000"/>
          </a:pPr>
          <a:r>
            <a:rPr lang="en-GB" sz="1200" b="0" i="0" u="none" strike="noStrike" baseline="0">
              <a:solidFill>
                <a:srgbClr val="800080"/>
              </a:solidFill>
              <a:latin typeface="Arial Black"/>
            </a:rPr>
            <a:t>[If it makes a mess use go-back arrow]</a:t>
          </a:r>
        </a:p>
        <a:p>
          <a:pPr algn="l" rtl="0">
            <a:defRPr sz="1000"/>
          </a:pPr>
          <a:r>
            <a:rPr lang="en-GB" sz="1200" b="0" i="0" u="none" strike="noStrike" baseline="0">
              <a:solidFill>
                <a:srgbClr val="000000"/>
              </a:solidFill>
              <a:latin typeface="Arial Black"/>
            </a:rPr>
            <a:t>To print Click&gt;</a:t>
          </a:r>
          <a:r>
            <a:rPr lang="en-GB" sz="1200" b="0" i="0" u="none" strike="noStrike" baseline="0">
              <a:solidFill>
                <a:srgbClr val="800080"/>
              </a:solidFill>
              <a:latin typeface="Arial Black"/>
            </a:rPr>
            <a:t> Print</a:t>
          </a:r>
        </a:p>
        <a:p>
          <a:pPr algn="l" rtl="0">
            <a:defRPr sz="1000"/>
          </a:pPr>
          <a:r>
            <a:rPr lang="en-GB" sz="1200" b="0" i="0" u="none" strike="noStrike" baseline="0">
              <a:solidFill>
                <a:srgbClr val="800080"/>
              </a:solidFill>
              <a:latin typeface="Arial Black"/>
            </a:rPr>
            <a:t>&gt; Name Box&gt;Print _area then click print</a:t>
          </a:r>
        </a:p>
        <a:p>
          <a:pPr algn="l" rtl="0">
            <a:lnSpc>
              <a:spcPts val="1500"/>
            </a:lnSpc>
            <a:defRPr sz="1000"/>
          </a:pPr>
          <a:endParaRPr lang="en-GB" sz="1200" b="0" i="0" u="none" strike="noStrike" baseline="0">
            <a:solidFill>
              <a:srgbClr val="800080"/>
            </a:solidFill>
            <a:latin typeface="Arial Black"/>
          </a:endParaRPr>
        </a:p>
      </xdr:txBody>
    </xdr:sp>
    <xdr:clientData/>
  </xdr:twoCellAnchor>
  <xdr:twoCellAnchor editAs="oneCell">
    <xdr:from>
      <xdr:col>16</xdr:col>
      <xdr:colOff>365760</xdr:colOff>
      <xdr:row>13</xdr:row>
      <xdr:rowOff>274320</xdr:rowOff>
    </xdr:from>
    <xdr:to>
      <xdr:col>20</xdr:col>
      <xdr:colOff>525780</xdr:colOff>
      <xdr:row>27</xdr:row>
      <xdr:rowOff>121920</xdr:rowOff>
    </xdr:to>
    <xdr:pic>
      <xdr:nvPicPr>
        <xdr:cNvPr id="3695" name="Picture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39218" t="28000" r="39453" b="35126"/>
        <a:stretch>
          <a:fillRect/>
        </a:stretch>
      </xdr:blipFill>
      <xdr:spPr bwMode="auto">
        <a:xfrm>
          <a:off x="8793480" y="3710940"/>
          <a:ext cx="2598420" cy="30175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1">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114300</xdr:colOff>
      <xdr:row>11</xdr:row>
      <xdr:rowOff>281940</xdr:rowOff>
    </xdr:from>
    <xdr:to>
      <xdr:col>8</xdr:col>
      <xdr:colOff>152400</xdr:colOff>
      <xdr:row>18</xdr:row>
      <xdr:rowOff>38100</xdr:rowOff>
    </xdr:to>
    <xdr:pic>
      <xdr:nvPicPr>
        <xdr:cNvPr id="11876" name="Picture 10"/>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21660" t="32698" r="58827" b="48499"/>
        <a:stretch>
          <a:fillRect/>
        </a:stretch>
      </xdr:blipFill>
      <xdr:spPr bwMode="auto">
        <a:xfrm>
          <a:off x="5897880" y="5974080"/>
          <a:ext cx="308610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3055620</xdr:colOff>
      <xdr:row>15</xdr:row>
      <xdr:rowOff>129540</xdr:rowOff>
    </xdr:from>
    <xdr:to>
      <xdr:col>7</xdr:col>
      <xdr:colOff>304800</xdr:colOff>
      <xdr:row>17</xdr:row>
      <xdr:rowOff>38100</xdr:rowOff>
    </xdr:to>
    <xdr:sp macro="" textlink="">
      <xdr:nvSpPr>
        <xdr:cNvPr id="11877" name="Line 11"/>
        <xdr:cNvSpPr>
          <a:spLocks noChangeShapeType="1"/>
        </xdr:cNvSpPr>
      </xdr:nvSpPr>
      <xdr:spPr bwMode="auto">
        <a:xfrm>
          <a:off x="4274820" y="7246620"/>
          <a:ext cx="4251960" cy="381000"/>
        </a:xfrm>
        <a:prstGeom prst="line">
          <a:avLst/>
        </a:prstGeom>
        <a:noFill/>
        <a:ln w="76200">
          <a:solidFill>
            <a:srgbClr val="660066"/>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2</xdr:col>
      <xdr:colOff>2735580</xdr:colOff>
      <xdr:row>14</xdr:row>
      <xdr:rowOff>38100</xdr:rowOff>
    </xdr:from>
    <xdr:to>
      <xdr:col>6</xdr:col>
      <xdr:colOff>68580</xdr:colOff>
      <xdr:row>14</xdr:row>
      <xdr:rowOff>175260</xdr:rowOff>
    </xdr:to>
    <xdr:sp macro="" textlink="">
      <xdr:nvSpPr>
        <xdr:cNvPr id="11878" name="Line 12"/>
        <xdr:cNvSpPr>
          <a:spLocks noChangeShapeType="1"/>
        </xdr:cNvSpPr>
      </xdr:nvSpPr>
      <xdr:spPr bwMode="auto">
        <a:xfrm>
          <a:off x="3954780" y="6918960"/>
          <a:ext cx="3726180" cy="137160"/>
        </a:xfrm>
        <a:prstGeom prst="line">
          <a:avLst/>
        </a:prstGeom>
        <a:noFill/>
        <a:ln w="76200">
          <a:solidFill>
            <a:srgbClr val="FFFF00"/>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5</xdr:col>
      <xdr:colOff>142875</xdr:colOff>
      <xdr:row>3</xdr:row>
      <xdr:rowOff>38100</xdr:rowOff>
    </xdr:from>
    <xdr:to>
      <xdr:col>8</xdr:col>
      <xdr:colOff>521990</xdr:colOff>
      <xdr:row>10</xdr:row>
      <xdr:rowOff>603901</xdr:rowOff>
    </xdr:to>
    <xdr:sp macro="" textlink="">
      <xdr:nvSpPr>
        <xdr:cNvPr id="1037" name="Text Box 13"/>
        <xdr:cNvSpPr txBox="1">
          <a:spLocks noChangeArrowheads="1"/>
        </xdr:cNvSpPr>
      </xdr:nvSpPr>
      <xdr:spPr bwMode="auto">
        <a:xfrm>
          <a:off x="7019925" y="1133475"/>
          <a:ext cx="2200275" cy="3543300"/>
        </a:xfrm>
        <a:prstGeom prst="rect">
          <a:avLst/>
        </a:prstGeom>
        <a:solidFill>
          <a:srgbClr val="FF99CC"/>
        </a:solidFill>
        <a:ln w="9525">
          <a:solidFill>
            <a:srgbClr val="000000"/>
          </a:solidFill>
          <a:miter lim="800000"/>
          <a:headEnd/>
          <a:tailEnd/>
        </a:ln>
      </xdr:spPr>
      <xdr:txBody>
        <a:bodyPr vertOverflow="clip" wrap="square" lIns="45720" tIns="45720" rIns="0" bIns="0" anchor="t" upright="1"/>
        <a:lstStyle/>
        <a:p>
          <a:pPr algn="l" rtl="0">
            <a:defRPr sz="1000"/>
          </a:pPr>
          <a:r>
            <a:rPr lang="en-GB" sz="1400" b="0" i="0" u="none" strike="noStrike" baseline="0">
              <a:solidFill>
                <a:srgbClr val="FF0000"/>
              </a:solidFill>
              <a:latin typeface="Arial Black"/>
            </a:rPr>
            <a:t>If you are NOT the first match of the year:-</a:t>
          </a:r>
          <a:endParaRPr lang="en-GB" sz="1400" b="0" i="0" u="none" strike="noStrike" baseline="0">
            <a:solidFill>
              <a:srgbClr val="000000"/>
            </a:solidFill>
            <a:latin typeface="Arial Black"/>
          </a:endParaRPr>
        </a:p>
        <a:p>
          <a:pPr algn="l" rtl="0">
            <a:defRPr sz="1000"/>
          </a:pPr>
          <a:r>
            <a:rPr lang="en-GB" sz="1400" b="0" i="0" u="none" strike="noStrike" baseline="0">
              <a:solidFill>
                <a:srgbClr val="000000"/>
              </a:solidFill>
              <a:latin typeface="Arial Black"/>
            </a:rPr>
            <a:t>Update the </a:t>
          </a:r>
          <a:r>
            <a:rPr lang="en-GB" sz="1400" b="0" i="0" u="none" strike="noStrike" baseline="0">
              <a:solidFill>
                <a:srgbClr val="0000FF"/>
              </a:solidFill>
              <a:latin typeface="Arial Black"/>
            </a:rPr>
            <a:t>Final position</a:t>
          </a:r>
          <a:r>
            <a:rPr lang="en-GB" sz="1400" b="0" i="0" u="none" strike="noStrike" baseline="0">
              <a:solidFill>
                <a:srgbClr val="000000"/>
              </a:solidFill>
              <a:latin typeface="Arial Black"/>
            </a:rPr>
            <a:t> scores from the previous match(es) Before the Day of competition</a:t>
          </a:r>
        </a:p>
        <a:p>
          <a:pPr algn="l" rtl="0">
            <a:defRPr sz="1000"/>
          </a:pPr>
          <a:r>
            <a:rPr lang="en-GB" sz="1400" b="0" i="0" u="none" strike="noStrike" baseline="0">
              <a:solidFill>
                <a:srgbClr val="0000FF"/>
              </a:solidFill>
              <a:latin typeface="Arial Black"/>
            </a:rPr>
            <a:t>First Match</a:t>
          </a:r>
          <a:endParaRPr lang="en-GB" sz="1400" b="0" i="0" u="none" strike="noStrike" baseline="0">
            <a:solidFill>
              <a:srgbClr val="000000"/>
            </a:solidFill>
            <a:latin typeface="Arial Black"/>
          </a:endParaRPr>
        </a:p>
        <a:p>
          <a:pPr algn="l" rtl="0">
            <a:defRPr sz="1000"/>
          </a:pPr>
          <a:r>
            <a:rPr lang="en-GB" sz="1400" b="0" i="0" u="none" strike="noStrike" baseline="0">
              <a:solidFill>
                <a:srgbClr val="000000"/>
              </a:solidFill>
              <a:latin typeface="Arial Black"/>
            </a:rPr>
            <a:t>If Not from the east change the </a:t>
          </a:r>
          <a:r>
            <a:rPr lang="en-GB" sz="1400" b="0" i="0" u="none" strike="noStrike" baseline="0">
              <a:solidFill>
                <a:srgbClr val="FFFF00"/>
              </a:solidFill>
              <a:latin typeface="Arial Black"/>
            </a:rPr>
            <a:t>TEAMS</a:t>
          </a:r>
          <a:r>
            <a:rPr lang="en-GB" sz="1400" b="0" i="0" u="none" strike="noStrike" baseline="0">
              <a:solidFill>
                <a:srgbClr val="000000"/>
              </a:solidFill>
              <a:latin typeface="Arial Black"/>
            </a:rPr>
            <a:t> and Numbers</a:t>
          </a:r>
        </a:p>
      </xdr:txBody>
    </xdr:sp>
    <xdr:clientData/>
  </xdr:twoCellAnchor>
  <xdr:twoCellAnchor>
    <xdr:from>
      <xdr:col>2</xdr:col>
      <xdr:colOff>4251960</xdr:colOff>
      <xdr:row>7</xdr:row>
      <xdr:rowOff>434340</xdr:rowOff>
    </xdr:from>
    <xdr:to>
      <xdr:col>5</xdr:col>
      <xdr:colOff>114300</xdr:colOff>
      <xdr:row>8</xdr:row>
      <xdr:rowOff>182880</xdr:rowOff>
    </xdr:to>
    <xdr:sp macro="" textlink="">
      <xdr:nvSpPr>
        <xdr:cNvPr id="11880" name="Line 14"/>
        <xdr:cNvSpPr>
          <a:spLocks noChangeShapeType="1"/>
        </xdr:cNvSpPr>
      </xdr:nvSpPr>
      <xdr:spPr bwMode="auto">
        <a:xfrm flipV="1">
          <a:off x="5471160" y="3436620"/>
          <a:ext cx="1645920" cy="723900"/>
        </a:xfrm>
        <a:prstGeom prst="line">
          <a:avLst/>
        </a:prstGeom>
        <a:noFill/>
        <a:ln w="76200">
          <a:solidFill>
            <a:srgbClr val="FF00FF"/>
          </a:solidFill>
          <a:round/>
          <a:headEnd/>
          <a:tailEnd type="triangle" w="med" len="med"/>
        </a:ln>
        <a:extLst>
          <a:ext uri="{909E8E84-426E-40DD-AFC4-6F175D3DCCD1}">
            <a14:hiddenFill xmlns:a14="http://schemas.microsoft.com/office/drawing/2010/main">
              <a:noFill/>
            </a14:hiddenFill>
          </a:ext>
        </a:extLst>
      </xdr:spPr>
    </xdr:sp>
    <xdr:clientData/>
  </xdr:twoCellAnchor>
  <xdr:twoCellAnchor>
    <xdr:from>
      <xdr:col>8</xdr:col>
      <xdr:colOff>266700</xdr:colOff>
      <xdr:row>16</xdr:row>
      <xdr:rowOff>182880</xdr:rowOff>
    </xdr:from>
    <xdr:to>
      <xdr:col>10</xdr:col>
      <xdr:colOff>600075</xdr:colOff>
      <xdr:row>20</xdr:row>
      <xdr:rowOff>444010</xdr:rowOff>
    </xdr:to>
    <xdr:sp macro="" textlink="">
      <xdr:nvSpPr>
        <xdr:cNvPr id="1039" name="Text Box 15"/>
        <xdr:cNvSpPr txBox="1">
          <a:spLocks noChangeArrowheads="1"/>
        </xdr:cNvSpPr>
      </xdr:nvSpPr>
      <xdr:spPr bwMode="auto">
        <a:xfrm>
          <a:off x="8972550" y="7219950"/>
          <a:ext cx="1552575" cy="1247775"/>
        </a:xfrm>
        <a:prstGeom prst="rect">
          <a:avLst/>
        </a:prstGeom>
        <a:solidFill>
          <a:srgbClr val="99CC00"/>
        </a:solidFill>
        <a:ln w="9525">
          <a:solidFill>
            <a:srgbClr val="000000"/>
          </a:solidFill>
          <a:miter lim="800000"/>
          <a:headEnd/>
          <a:tailEnd/>
        </a:ln>
      </xdr:spPr>
      <xdr:txBody>
        <a:bodyPr vertOverflow="clip" wrap="square" lIns="27432" tIns="22860" rIns="0" bIns="0" anchor="t" upright="1"/>
        <a:lstStyle/>
        <a:p>
          <a:pPr algn="l" rtl="0">
            <a:defRPr sz="1000"/>
          </a:pPr>
          <a:r>
            <a:rPr lang="en-GB" sz="1000" b="1" i="0" u="none" strike="noStrike" baseline="0">
              <a:solidFill>
                <a:srgbClr val="000000"/>
              </a:solidFill>
              <a:latin typeface="Arial"/>
              <a:cs typeface="Arial"/>
            </a:rPr>
            <a:t>NB if shared points </a:t>
          </a:r>
        </a:p>
        <a:p>
          <a:pPr algn="l" rtl="0">
            <a:defRPr sz="1000"/>
          </a:pPr>
          <a:r>
            <a:rPr lang="en-GB" sz="1000" b="1" i="0" u="none" strike="noStrike" baseline="0">
              <a:solidFill>
                <a:srgbClr val="000000"/>
              </a:solidFill>
              <a:latin typeface="Arial"/>
              <a:cs typeface="Arial"/>
            </a:rPr>
            <a:t>add points for the (2) positions /2 (or number sharing).</a:t>
          </a:r>
        </a:p>
        <a:p>
          <a:pPr algn="l" rtl="0">
            <a:defRPr sz="1000"/>
          </a:pPr>
          <a:r>
            <a:rPr lang="en-GB" sz="1000" b="1" i="0" u="none" strike="noStrike" baseline="0">
              <a:solidFill>
                <a:srgbClr val="000000"/>
              </a:solidFill>
              <a:latin typeface="Arial"/>
              <a:cs typeface="Arial"/>
            </a:rPr>
            <a:t>Eg. 2nd &amp; 3rd tie</a:t>
          </a:r>
        </a:p>
        <a:p>
          <a:pPr algn="l" rtl="0">
            <a:defRPr sz="1000"/>
          </a:pPr>
          <a:r>
            <a:rPr lang="en-GB" sz="1000" b="1" i="0" u="none" strike="noStrike" baseline="0">
              <a:solidFill>
                <a:srgbClr val="000000"/>
              </a:solidFill>
              <a:latin typeface="Arial"/>
              <a:cs typeface="Arial"/>
            </a:rPr>
            <a:t>(7+ 6)/2 = 6.5 each</a:t>
          </a:r>
        </a:p>
      </xdr:txBody>
    </xdr:sp>
    <xdr:clientData/>
  </xdr:twoCellAnchor>
  <xdr:twoCellAnchor editAs="oneCell">
    <xdr:from>
      <xdr:col>11</xdr:col>
      <xdr:colOff>373380</xdr:colOff>
      <xdr:row>3</xdr:row>
      <xdr:rowOff>304800</xdr:rowOff>
    </xdr:from>
    <xdr:to>
      <xdr:col>18</xdr:col>
      <xdr:colOff>579120</xdr:colOff>
      <xdr:row>7</xdr:row>
      <xdr:rowOff>769620</xdr:rowOff>
    </xdr:to>
    <xdr:pic>
      <xdr:nvPicPr>
        <xdr:cNvPr id="11882" name="Picture 10"/>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t="49606" r="60359" b="38190"/>
        <a:stretch>
          <a:fillRect/>
        </a:stretch>
      </xdr:blipFill>
      <xdr:spPr bwMode="auto">
        <a:xfrm>
          <a:off x="11033760" y="1866900"/>
          <a:ext cx="4472940" cy="1905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5</xdr:col>
      <xdr:colOff>276225</xdr:colOff>
      <xdr:row>0</xdr:row>
      <xdr:rowOff>152400</xdr:rowOff>
    </xdr:from>
    <xdr:to>
      <xdr:col>11</xdr:col>
      <xdr:colOff>224118</xdr:colOff>
      <xdr:row>3</xdr:row>
      <xdr:rowOff>65580</xdr:rowOff>
    </xdr:to>
    <xdr:cxnSp macro="">
      <xdr:nvCxnSpPr>
        <xdr:cNvPr id="6" name="Straight Arrow Connector 5"/>
        <xdr:cNvCxnSpPr/>
      </xdr:nvCxnSpPr>
      <xdr:spPr>
        <a:xfrm>
          <a:off x="7134225" y="152400"/>
          <a:ext cx="3578599" cy="1237129"/>
        </a:xfrm>
        <a:prstGeom prst="straightConnector1">
          <a:avLst/>
        </a:prstGeom>
        <a:ln w="25400">
          <a:solidFill>
            <a:schemeClr val="accent2">
              <a:alpha val="77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310403</xdr:colOff>
      <xdr:row>0</xdr:row>
      <xdr:rowOff>108137</xdr:rowOff>
    </xdr:from>
    <xdr:to>
      <xdr:col>18</xdr:col>
      <xdr:colOff>519954</xdr:colOff>
      <xdr:row>3</xdr:row>
      <xdr:rowOff>224134</xdr:rowOff>
    </xdr:to>
    <xdr:sp macro="" textlink="">
      <xdr:nvSpPr>
        <xdr:cNvPr id="7" name="TextBox 6"/>
        <xdr:cNvSpPr txBox="1"/>
      </xdr:nvSpPr>
      <xdr:spPr>
        <a:xfrm>
          <a:off x="10799109" y="98612"/>
          <a:ext cx="4445374" cy="1459006"/>
        </a:xfrm>
        <a:prstGeom prst="rect">
          <a:avLst/>
        </a:prstGeom>
        <a:solidFill>
          <a:srgbClr val="92D05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nSpc>
              <a:spcPts val="1700"/>
            </a:lnSpc>
          </a:pPr>
          <a:r>
            <a:rPr lang="en-GB" sz="1200">
              <a:latin typeface="Comic Sans MS" pitchFamily="66" charset="0"/>
            </a:rPr>
            <a:t>New </a:t>
          </a:r>
          <a:r>
            <a:rPr lang="en-GB" sz="1200" b="1">
              <a:latin typeface="Comic Sans MS" pitchFamily="66" charset="0"/>
            </a:rPr>
            <a:t>input system </a:t>
          </a:r>
          <a:r>
            <a:rPr lang="en-GB" sz="1200">
              <a:latin typeface="Comic Sans MS" pitchFamily="66" charset="0"/>
            </a:rPr>
            <a:t>Follow steps 1-8 then go to </a:t>
          </a:r>
          <a:r>
            <a:rPr lang="en-GB" sz="1400" b="1">
              <a:latin typeface="Comic Sans MS" pitchFamily="66" charset="0"/>
            </a:rPr>
            <a:t>results input</a:t>
          </a:r>
        </a:p>
        <a:p>
          <a:pPr>
            <a:lnSpc>
              <a:spcPts val="1500"/>
            </a:lnSpc>
          </a:pPr>
          <a:r>
            <a:rPr lang="en-GB" sz="1200">
              <a:latin typeface="Comic Sans MS" pitchFamily="66" charset="0"/>
            </a:rPr>
            <a:t>Fill in competitors</a:t>
          </a:r>
          <a:r>
            <a:rPr lang="en-GB" sz="1200" baseline="0">
              <a:latin typeface="Comic Sans MS" pitchFamily="66" charset="0"/>
            </a:rPr>
            <a:t> No next to position</a:t>
          </a:r>
        </a:p>
        <a:p>
          <a:pPr>
            <a:lnSpc>
              <a:spcPts val="1500"/>
            </a:lnSpc>
          </a:pPr>
          <a:r>
            <a:rPr lang="en-GB" sz="1200" baseline="0">
              <a:latin typeface="Comic Sans MS" pitchFamily="66" charset="0"/>
            </a:rPr>
            <a:t>plus performance.</a:t>
          </a:r>
        </a:p>
        <a:p>
          <a:pPr>
            <a:lnSpc>
              <a:spcPts val="1500"/>
            </a:lnSpc>
          </a:pPr>
          <a:r>
            <a:rPr lang="en-GB" sz="1200" baseline="0">
              <a:latin typeface="Comic Sans MS" pitchFamily="66" charset="0"/>
            </a:rPr>
            <a:t>Name , club and points are auto inserted.</a:t>
          </a:r>
        </a:p>
        <a:p>
          <a:pPr>
            <a:lnSpc>
              <a:spcPts val="1500"/>
            </a:lnSpc>
          </a:pPr>
          <a:r>
            <a:rPr lang="en-GB" sz="1200" baseline="0">
              <a:latin typeface="Comic Sans MS" pitchFamily="66" charset="0"/>
            </a:rPr>
            <a:t>If ties insert points manually</a:t>
          </a:r>
          <a:endParaRPr lang="en-GB" sz="1200">
            <a:latin typeface="Comic Sans MS" pitchFamily="66" charset="0"/>
          </a:endParaRPr>
        </a:p>
      </xdr:txBody>
    </xdr:sp>
    <xdr:clientData/>
  </xdr:twoCellAnchor>
  <xdr:twoCellAnchor>
    <xdr:from>
      <xdr:col>11</xdr:col>
      <xdr:colOff>488016</xdr:colOff>
      <xdr:row>8</xdr:row>
      <xdr:rowOff>39220</xdr:rowOff>
    </xdr:from>
    <xdr:to>
      <xdr:col>17</xdr:col>
      <xdr:colOff>164166</xdr:colOff>
      <xdr:row>13</xdr:row>
      <xdr:rowOff>462788</xdr:rowOff>
    </xdr:to>
    <xdr:sp macro="" textlink="">
      <xdr:nvSpPr>
        <xdr:cNvPr id="8" name="TextBox 7"/>
        <xdr:cNvSpPr txBox="1"/>
      </xdr:nvSpPr>
      <xdr:spPr>
        <a:xfrm>
          <a:off x="10976722" y="3838014"/>
          <a:ext cx="3306856" cy="2919133"/>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200">
              <a:latin typeface="Comic Sans MS" pitchFamily="66" charset="0"/>
            </a:rPr>
            <a:t>Check Men(2)</a:t>
          </a:r>
          <a:r>
            <a:rPr lang="en-GB" sz="1200" baseline="0">
              <a:latin typeface="Comic Sans MS" pitchFamily="66" charset="0"/>
            </a:rPr>
            <a:t> / Women(2) that results appear in correct column</a:t>
          </a:r>
        </a:p>
        <a:p>
          <a:r>
            <a:rPr lang="en-GB" sz="1200">
              <a:latin typeface="Comic Sans MS" pitchFamily="66" charset="0"/>
            </a:rPr>
            <a:t>DO NOT INSERT RESULTS IN S</a:t>
          </a:r>
        </a:p>
        <a:p>
          <a:r>
            <a:rPr lang="en-GB" sz="1200">
              <a:latin typeface="Comic Sans MS" pitchFamily="66" charset="0"/>
            </a:rPr>
            <a:t>SHEETS(2)</a:t>
          </a:r>
        </a:p>
        <a:p>
          <a:r>
            <a:rPr lang="en-GB" sz="1200">
              <a:solidFill>
                <a:srgbClr val="FF0000"/>
              </a:solidFill>
              <a:latin typeface="Comic Sans MS" pitchFamily="66" charset="0"/>
            </a:rPr>
            <a:t>IF</a:t>
          </a:r>
          <a:r>
            <a:rPr lang="en-GB" sz="1200" baseline="0">
              <a:solidFill>
                <a:srgbClr val="FF0000"/>
              </a:solidFill>
              <a:latin typeface="Comic Sans MS" pitchFamily="66" charset="0"/>
            </a:rPr>
            <a:t> 0 appears as the name in the results input after  inserting number check  declaration sheet.</a:t>
          </a:r>
        </a:p>
        <a:p>
          <a:r>
            <a:rPr lang="en-GB" sz="1200" baseline="0">
              <a:solidFill>
                <a:srgbClr val="FF0000"/>
              </a:solidFill>
              <a:latin typeface="Comic Sans MS" pitchFamily="66" charset="0"/>
            </a:rPr>
            <a:t>A name must be present for the scoring to work, Check with team managers if not supplied/ temporally assign  letters  x/y/z </a:t>
          </a:r>
          <a:r>
            <a:rPr lang="en-GB" sz="1200" b="1" baseline="0">
              <a:solidFill>
                <a:srgbClr val="FF0000"/>
              </a:solidFill>
              <a:latin typeface="Comic Sans MS" pitchFamily="66" charset="0"/>
            </a:rPr>
            <a:t>etc </a:t>
          </a:r>
          <a:r>
            <a:rPr lang="en-GB" sz="1200" b="1" baseline="0">
              <a:solidFill>
                <a:schemeClr val="tx2">
                  <a:lumMod val="60000"/>
                  <a:lumOff val="40000"/>
                </a:schemeClr>
              </a:solidFill>
              <a:latin typeface="Comic Sans MS" pitchFamily="66" charset="0"/>
            </a:rPr>
            <a:t>but do not repeat letters in the same event</a:t>
          </a:r>
          <a:endParaRPr lang="en-GB" sz="1200" b="1">
            <a:solidFill>
              <a:schemeClr val="tx2">
                <a:lumMod val="60000"/>
                <a:lumOff val="40000"/>
              </a:schemeClr>
            </a:solidFill>
            <a:latin typeface="Comic Sans MS" pitchFamily="66"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50"/>
  </sheetPr>
  <dimension ref="A1:T242"/>
  <sheetViews>
    <sheetView topLeftCell="A28" zoomScale="115" zoomScaleNormal="115" workbookViewId="0">
      <selection activeCell="B99" sqref="B99"/>
    </sheetView>
  </sheetViews>
  <sheetFormatPr defaultColWidth="9.109375" defaultRowHeight="13.2"/>
  <cols>
    <col min="1" max="1" width="7.109375" style="174" customWidth="1"/>
    <col min="2" max="2" width="7.44140625" style="254" bestFit="1" customWidth="1"/>
    <col min="3" max="3" width="23.44140625" style="254" bestFit="1" customWidth="1"/>
    <col min="4" max="4" width="18.33203125" style="174" bestFit="1" customWidth="1"/>
    <col min="5" max="5" width="11.44140625" style="254" bestFit="1" customWidth="1"/>
    <col min="6" max="6" width="6.5546875" style="255" bestFit="1" customWidth="1"/>
    <col min="7" max="7" width="9.109375" style="174"/>
    <col min="8" max="8" width="7.6640625" style="283" customWidth="1"/>
    <col min="9" max="9" width="7.44140625" style="254" customWidth="1"/>
    <col min="10" max="10" width="28.33203125" style="254" customWidth="1"/>
    <col min="11" max="11" width="19.88671875" style="174" customWidth="1"/>
    <col min="12" max="12" width="11.44140625" style="254" bestFit="1" customWidth="1"/>
    <col min="13" max="13" width="6.5546875" style="174" customWidth="1"/>
    <col min="14" max="14" width="11.44140625" style="174" bestFit="1" customWidth="1"/>
    <col min="15" max="16" width="9.109375" style="174"/>
    <col min="17" max="17" width="15.44140625" style="174" bestFit="1" customWidth="1"/>
    <col min="18" max="19" width="9.109375" style="174"/>
    <col min="20" max="20" width="15.44140625" style="174" bestFit="1" customWidth="1"/>
    <col min="21" max="16384" width="9.109375" style="174"/>
  </cols>
  <sheetData>
    <row r="1" spans="1:20">
      <c r="A1" s="328" t="s">
        <v>70</v>
      </c>
      <c r="B1" s="328"/>
      <c r="C1" s="328"/>
      <c r="H1" s="330" t="s">
        <v>71</v>
      </c>
      <c r="I1" s="330"/>
      <c r="J1" s="330"/>
    </row>
    <row r="2" spans="1:20">
      <c r="A2" s="174" t="str">
        <f>'Men dec.'!A4</f>
        <v>M60         100m</v>
      </c>
      <c r="H2" s="283" t="str">
        <f>'women dec'!A4</f>
        <v>W60      100m</v>
      </c>
      <c r="M2" s="255"/>
      <c r="P2" s="329" t="s">
        <v>67</v>
      </c>
      <c r="Q2" s="329"/>
      <c r="S2" s="329" t="s">
        <v>68</v>
      </c>
      <c r="T2" s="329"/>
    </row>
    <row r="3" spans="1:20">
      <c r="A3" s="256" t="s">
        <v>23</v>
      </c>
      <c r="B3" s="257" t="s">
        <v>1</v>
      </c>
      <c r="C3" s="276" t="s">
        <v>3</v>
      </c>
      <c r="D3" s="277" t="s">
        <v>57</v>
      </c>
      <c r="E3" s="257" t="s">
        <v>58</v>
      </c>
      <c r="F3" s="258" t="s">
        <v>66</v>
      </c>
      <c r="H3" s="284" t="s">
        <v>23</v>
      </c>
      <c r="I3" s="257" t="s">
        <v>1</v>
      </c>
      <c r="J3" s="278" t="s">
        <v>3</v>
      </c>
      <c r="K3" s="277" t="s">
        <v>57</v>
      </c>
      <c r="L3" s="257" t="s">
        <v>58</v>
      </c>
      <c r="M3" s="258" t="s">
        <v>66</v>
      </c>
    </row>
    <row r="4" spans="1:20" ht="15">
      <c r="A4" s="259">
        <v>1</v>
      </c>
      <c r="B4" s="257">
        <v>22</v>
      </c>
      <c r="C4" s="278" t="str">
        <f>IF(B4=""," ",HLOOKUP(D4,'Men dec.'!$C$1:$Q$28,4,FALSE))</f>
        <v>Pete Mould</v>
      </c>
      <c r="D4" s="278" t="str">
        <f t="shared" ref="D4:D10" si="0">VLOOKUP(B4,$P$4:$Q$35,2,FALSE)</f>
        <v>B &amp; R</v>
      </c>
      <c r="E4" s="260">
        <v>13.4</v>
      </c>
      <c r="F4" s="261">
        <f>IF(OR(E4=0,E4="dis",E4="",E4=" ", E4="nvh"),"",8)</f>
        <v>8</v>
      </c>
      <c r="G4" s="174">
        <v>12</v>
      </c>
      <c r="H4" s="285">
        <v>1</v>
      </c>
      <c r="I4" s="257">
        <v>152</v>
      </c>
      <c r="J4" s="278" t="str">
        <f>IF(I4=""," ",HLOOKUP(K4,'women dec'!$C$1:$Q$37,4,FALSE))</f>
        <v>Gill Millicheap</v>
      </c>
      <c r="K4" s="278" t="str">
        <f>VLOOKUP(I4,$S$4:$T$35,2,FALSE)</f>
        <v>Sparkhill</v>
      </c>
      <c r="L4" s="260">
        <v>18.5</v>
      </c>
      <c r="M4" s="261">
        <f>IF(OR(L4=0,L4="dis",L4="",L4=" ", L4="nvh"),"",8)</f>
        <v>8</v>
      </c>
      <c r="P4" s="262">
        <v>1</v>
      </c>
      <c r="Q4" s="104" t="s">
        <v>85</v>
      </c>
      <c r="S4" s="262">
        <v>151</v>
      </c>
      <c r="T4" s="104" t="s">
        <v>85</v>
      </c>
    </row>
    <row r="5" spans="1:20" ht="15">
      <c r="A5" s="259">
        <v>2</v>
      </c>
      <c r="B5" s="257">
        <v>12</v>
      </c>
      <c r="C5" s="278" t="str">
        <f>IF(B5=""," ",HLOOKUP(D5,'Men dec.'!$C$1:$Q$28,4,FALSE))</f>
        <v>Laurence Oldfield</v>
      </c>
      <c r="D5" s="278" t="str">
        <f t="shared" si="0"/>
        <v>Worcester</v>
      </c>
      <c r="E5" s="260">
        <v>14.7</v>
      </c>
      <c r="F5" s="261">
        <f>IF(OR(E5=0,E5="dis",E5="",E5=" ", E5="nvh"),"",7)</f>
        <v>7</v>
      </c>
      <c r="H5" s="285">
        <v>2</v>
      </c>
      <c r="I5" s="268">
        <v>72</v>
      </c>
      <c r="J5" s="278" t="str">
        <f>IF(I5=""," ",HLOOKUP(K5,'women dec'!$C$1:$Q$37,4,FALSE))</f>
        <v>Rita Brownlie</v>
      </c>
      <c r="K5" s="278" t="str">
        <f t="shared" ref="K5:K11" si="1">VLOOKUP(I5,$S$4:$T$35,2,FALSE)</f>
        <v>B &amp; R</v>
      </c>
      <c r="L5" s="260">
        <v>20.5</v>
      </c>
      <c r="M5" s="261">
        <f>IF(OR(L5=0,L5="dis",L5="",L5=" ", L5="nvh"),"",7)</f>
        <v>7</v>
      </c>
      <c r="P5" s="256">
        <v>2</v>
      </c>
      <c r="Q5" s="104" t="s">
        <v>85</v>
      </c>
      <c r="S5" s="262">
        <v>152</v>
      </c>
      <c r="T5" s="104" t="s">
        <v>85</v>
      </c>
    </row>
    <row r="6" spans="1:20" ht="15">
      <c r="A6" s="259">
        <v>3</v>
      </c>
      <c r="B6" s="268">
        <v>24</v>
      </c>
      <c r="C6" s="278" t="str">
        <f>IF(B6=""," ",HLOOKUP(D6,'Men dec.'!$C$1:$Q$28,4,FALSE))</f>
        <v>Tony Crocker</v>
      </c>
      <c r="D6" s="278" t="str">
        <f t="shared" si="0"/>
        <v>Droitwich &amp; KSAC</v>
      </c>
      <c r="E6" s="260">
        <v>16.600000000000001</v>
      </c>
      <c r="F6" s="261">
        <f>IF(OR(E6=0,E6="dis",E6="",E6=" ", E6="nvh"),"",6)</f>
        <v>6</v>
      </c>
      <c r="H6" s="285">
        <v>3</v>
      </c>
      <c r="I6" s="257">
        <v>62</v>
      </c>
      <c r="J6" s="278" t="str">
        <f>IF(I6=""," ",HLOOKUP(K6,'women dec'!$C$1:$Q$37,4,FALSE))</f>
        <v>Rebecca Hambrook</v>
      </c>
      <c r="K6" s="278" t="str">
        <f t="shared" si="1"/>
        <v>Worcester</v>
      </c>
      <c r="L6" s="260">
        <v>20.7</v>
      </c>
      <c r="M6" s="261">
        <f>IF(OR(L6=0,L6="dis",L6="",L6=" ", L6="nvh"),"",6)</f>
        <v>6</v>
      </c>
      <c r="P6" s="262">
        <v>3</v>
      </c>
      <c r="Q6" s="104" t="s">
        <v>92</v>
      </c>
      <c r="S6" s="256">
        <v>53</v>
      </c>
      <c r="T6" s="104" t="s">
        <v>92</v>
      </c>
    </row>
    <row r="7" spans="1:20" ht="15">
      <c r="A7" s="259">
        <v>4</v>
      </c>
      <c r="B7" s="257">
        <v>10</v>
      </c>
      <c r="C7" s="278" t="str">
        <f>IF(B7=""," ",HLOOKUP(D7,'Men dec.'!$C$1:$Q$28,4,FALSE))</f>
        <v>Les Woods</v>
      </c>
      <c r="D7" s="278" t="str">
        <f t="shared" si="0"/>
        <v>Halesowen</v>
      </c>
      <c r="E7" s="260">
        <v>16.7</v>
      </c>
      <c r="F7" s="261">
        <f>IF(OR(E7=0,E7="dis",E7="",E7=" ", E7="nvh"),"",5)</f>
        <v>5</v>
      </c>
      <c r="H7" s="285">
        <v>4</v>
      </c>
      <c r="I7" s="257">
        <v>60</v>
      </c>
      <c r="J7" s="278" t="str">
        <f>IF(I7=""," ",HLOOKUP(K7,'women dec'!$C$1:$Q$37,4,FALSE))</f>
        <v>Rosemary Chrimes</v>
      </c>
      <c r="K7" s="278" t="str">
        <f t="shared" si="1"/>
        <v>Halesowen</v>
      </c>
      <c r="L7" s="260">
        <v>21.1</v>
      </c>
      <c r="M7" s="261">
        <f>IF(OR(L7=0,L7="dis",L7="",L7=" ", L7="nvh"),"",5)</f>
        <v>5</v>
      </c>
      <c r="P7" s="262">
        <v>4</v>
      </c>
      <c r="Q7" s="104" t="s">
        <v>92</v>
      </c>
      <c r="S7" s="256">
        <v>54</v>
      </c>
      <c r="T7" s="104" t="s">
        <v>92</v>
      </c>
    </row>
    <row r="8" spans="1:20" ht="15">
      <c r="A8" s="259">
        <v>5</v>
      </c>
      <c r="B8" s="257">
        <v>2</v>
      </c>
      <c r="C8" s="278" t="str">
        <f>IF(B8=""," ",HLOOKUP(D8,'Men dec.'!$C$1:$Q$28,4,FALSE))</f>
        <v>Bernie Wareing</v>
      </c>
      <c r="D8" s="278" t="str">
        <f t="shared" si="0"/>
        <v>Sparkhill</v>
      </c>
      <c r="E8" s="260">
        <v>18.100000000000001</v>
      </c>
      <c r="F8" s="261">
        <f>IF(OR(E8=0,E8="dis",E8="",E8=" ", E8="nvh"),"",4)</f>
        <v>4</v>
      </c>
      <c r="H8" s="285">
        <v>5</v>
      </c>
      <c r="I8" s="257"/>
      <c r="J8" s="278" t="str">
        <f>IF(I8=""," ",HLOOKUP(K8,'women dec'!$C$1:$Q$37,4,FALSE))</f>
        <v xml:space="preserve"> </v>
      </c>
      <c r="K8" s="278" t="e">
        <f t="shared" si="1"/>
        <v>#N/A</v>
      </c>
      <c r="L8" s="260"/>
      <c r="M8" s="261" t="str">
        <f>IF(OR(L8=0,L8="dis",L8="",L8=" ", L8="nvh"),"",4)</f>
        <v/>
      </c>
      <c r="P8" s="256">
        <v>9</v>
      </c>
      <c r="Q8" s="104" t="s">
        <v>84</v>
      </c>
      <c r="S8" s="256">
        <v>59</v>
      </c>
      <c r="T8" s="104" t="s">
        <v>84</v>
      </c>
    </row>
    <row r="9" spans="1:20" ht="15">
      <c r="A9" s="259">
        <v>6</v>
      </c>
      <c r="B9" s="257">
        <v>14</v>
      </c>
      <c r="C9" s="278" t="str">
        <f>IF(B9=""," ",HLOOKUP(D9,'Men dec.'!$C$1:$Q$28,4,FALSE))</f>
        <v>Robin Davies</v>
      </c>
      <c r="D9" s="278" t="str">
        <f t="shared" si="0"/>
        <v>Birchfield</v>
      </c>
      <c r="E9" s="260">
        <v>18.3</v>
      </c>
      <c r="F9" s="261">
        <f>IF(OR(E9=0,E9="dis",E9="",E9=" ", E9="nvh"),"",3)</f>
        <v>3</v>
      </c>
      <c r="H9" s="285">
        <v>6</v>
      </c>
      <c r="I9" s="257"/>
      <c r="J9" s="278" t="str">
        <f>IF(I9=""," ",HLOOKUP(K9,'women dec'!$C$1:$Q$37,4,FALSE))</f>
        <v xml:space="preserve"> </v>
      </c>
      <c r="K9" s="278" t="e">
        <f t="shared" si="1"/>
        <v>#N/A</v>
      </c>
      <c r="L9" s="260"/>
      <c r="M9" s="261" t="str">
        <f>IF(OR(L9=0,L9="dis",L9="",L9=" ", L9="nvh"),"",3)</f>
        <v/>
      </c>
      <c r="P9" s="256">
        <v>10</v>
      </c>
      <c r="Q9" s="104" t="s">
        <v>84</v>
      </c>
      <c r="S9" s="256">
        <v>60</v>
      </c>
      <c r="T9" s="104" t="s">
        <v>84</v>
      </c>
    </row>
    <row r="10" spans="1:20" ht="15">
      <c r="A10" s="259">
        <v>7</v>
      </c>
      <c r="B10" s="257">
        <v>36</v>
      </c>
      <c r="C10" s="278" t="str">
        <f>IF(B10=""," ",HLOOKUP(D10,'Men dec.'!$C$1:$Q$28,4,FALSE))</f>
        <v>Michael Elwell</v>
      </c>
      <c r="D10" s="278" t="str">
        <f t="shared" si="0"/>
        <v>MMAC</v>
      </c>
      <c r="E10" s="260">
        <v>18.5</v>
      </c>
      <c r="F10" s="261">
        <f>IF(OR(E10=0,E10="dis",E10="",E10=" ", E10="nvh"),"",2)</f>
        <v>2</v>
      </c>
      <c r="H10" s="285">
        <v>7</v>
      </c>
      <c r="I10" s="257"/>
      <c r="J10" s="278" t="str">
        <f>IF(I10=""," ",HLOOKUP(K10,'women dec'!$C$1:$Q$37,4,FALSE))</f>
        <v xml:space="preserve"> </v>
      </c>
      <c r="K10" s="278" t="e">
        <f t="shared" si="1"/>
        <v>#N/A</v>
      </c>
      <c r="L10" s="260"/>
      <c r="M10" s="261" t="str">
        <f>IF(OR(L10=0,L10="dis",L10="",L10=" ", L10="nvh"),"",2)</f>
        <v/>
      </c>
      <c r="P10" s="256">
        <v>11</v>
      </c>
      <c r="Q10" s="102" t="s">
        <v>86</v>
      </c>
      <c r="S10" s="262">
        <v>61</v>
      </c>
      <c r="T10" s="102" t="s">
        <v>86</v>
      </c>
    </row>
    <row r="11" spans="1:20" ht="15">
      <c r="A11" s="259">
        <v>8</v>
      </c>
      <c r="B11" s="257"/>
      <c r="C11" s="278" t="str">
        <f>IF(B11=""," ",HLOOKUP(D11,'Men dec.'!$C$1:$Q$28,4,FALSE))</f>
        <v xml:space="preserve"> </v>
      </c>
      <c r="D11" s="278" t="e">
        <f>VLOOKUP(B11,$P$4:$Q$35,2,FALSE)</f>
        <v>#N/A</v>
      </c>
      <c r="E11" s="260"/>
      <c r="F11" s="261" t="str">
        <f>IF(OR(E11=0,E11="dis",E11="",E11=" ", E11="nvh"),"",1)</f>
        <v/>
      </c>
      <c r="H11" s="285">
        <v>8</v>
      </c>
      <c r="I11" s="257"/>
      <c r="J11" s="278" t="str">
        <f>IF(I11=""," ",HLOOKUP(K11,'women dec'!$C$1:$Q$37,4,FALSE))</f>
        <v xml:space="preserve"> </v>
      </c>
      <c r="K11" s="278" t="e">
        <f t="shared" si="1"/>
        <v>#N/A</v>
      </c>
      <c r="L11" s="260"/>
      <c r="M11" s="261" t="str">
        <f>IF(OR(L11=0,L11="dis",L11="",L11=" ", L11="nvh"),"",1)</f>
        <v/>
      </c>
      <c r="P11" s="256">
        <v>12</v>
      </c>
      <c r="Q11" s="102" t="s">
        <v>86</v>
      </c>
      <c r="S11" s="262">
        <v>62</v>
      </c>
      <c r="T11" s="102" t="s">
        <v>86</v>
      </c>
    </row>
    <row r="12" spans="1:20" ht="15">
      <c r="A12" s="174" t="str">
        <f>'Men dec.'!A5</f>
        <v>M50         100m</v>
      </c>
      <c r="C12" s="279"/>
      <c r="D12" s="279"/>
      <c r="E12" s="265"/>
      <c r="H12" s="283" t="str">
        <f>'women dec'!A5</f>
        <v>W50      100m</v>
      </c>
      <c r="J12" s="279"/>
      <c r="K12" s="279"/>
      <c r="L12" s="265"/>
      <c r="M12" s="255"/>
      <c r="P12" s="262">
        <v>13</v>
      </c>
      <c r="Q12" s="263" t="s">
        <v>82</v>
      </c>
      <c r="S12" s="256">
        <v>63</v>
      </c>
      <c r="T12" s="263" t="s">
        <v>82</v>
      </c>
    </row>
    <row r="13" spans="1:20" ht="15">
      <c r="A13" s="256" t="s">
        <v>23</v>
      </c>
      <c r="B13" s="257" t="s">
        <v>1</v>
      </c>
      <c r="C13" s="278" t="s">
        <v>3</v>
      </c>
      <c r="D13" s="278" t="s">
        <v>57</v>
      </c>
      <c r="E13" s="266" t="s">
        <v>58</v>
      </c>
      <c r="F13" s="258" t="s">
        <v>66</v>
      </c>
      <c r="H13" s="284" t="s">
        <v>23</v>
      </c>
      <c r="I13" s="257" t="s">
        <v>1</v>
      </c>
      <c r="J13" s="278" t="s">
        <v>3</v>
      </c>
      <c r="K13" s="278" t="s">
        <v>57</v>
      </c>
      <c r="L13" s="260" t="s">
        <v>58</v>
      </c>
      <c r="M13" s="258" t="s">
        <v>66</v>
      </c>
      <c r="P13" s="262">
        <v>14</v>
      </c>
      <c r="Q13" s="263" t="s">
        <v>82</v>
      </c>
      <c r="S13" s="256">
        <v>64</v>
      </c>
      <c r="T13" s="263" t="s">
        <v>82</v>
      </c>
    </row>
    <row r="14" spans="1:20" ht="15">
      <c r="A14" s="259">
        <v>1</v>
      </c>
      <c r="B14" s="257">
        <v>23</v>
      </c>
      <c r="C14" s="278" t="str">
        <f>IF(B14=""," ",HLOOKUP(D14,'Men dec.'!$C$1:$Q$28,5,FALSE))</f>
        <v>Andy Priest</v>
      </c>
      <c r="D14" s="278" t="str">
        <f>VLOOKUP(B14,$P$4:$Q$35,2,FALSE)</f>
        <v>Droitwich &amp; KSAC</v>
      </c>
      <c r="E14" s="260">
        <v>13</v>
      </c>
      <c r="F14" s="261">
        <f>IF(OR(E14=0,E14="dis",E14="",E14=" ", E14="nvh"),"",8)</f>
        <v>8</v>
      </c>
      <c r="G14" s="174">
        <v>12</v>
      </c>
      <c r="H14" s="285">
        <v>1</v>
      </c>
      <c r="I14" s="257">
        <v>63</v>
      </c>
      <c r="J14" s="278" t="str">
        <f>IF(I14=""," ",HLOOKUP(K14,'women dec'!$C$1:$Q$37,5,FALSE))</f>
        <v>Viv Bonner</v>
      </c>
      <c r="K14" s="278" t="str">
        <f>VLOOKUP(I14,$S$4:$T$35,2,FALSE)</f>
        <v>Birchfield</v>
      </c>
      <c r="L14" s="260">
        <v>14.7</v>
      </c>
      <c r="M14" s="261">
        <f>IF(OR(L14=0,L14="dis",L14="",L14=" ", L14="nvh"),"",8)</f>
        <v>8</v>
      </c>
      <c r="P14" s="256">
        <v>21</v>
      </c>
      <c r="Q14" s="102" t="s">
        <v>83</v>
      </c>
      <c r="S14" s="262">
        <v>71</v>
      </c>
      <c r="T14" s="102" t="s">
        <v>83</v>
      </c>
    </row>
    <row r="15" spans="1:20" ht="15">
      <c r="A15" s="259">
        <v>2</v>
      </c>
      <c r="B15" s="257">
        <v>13</v>
      </c>
      <c r="C15" s="278" t="str">
        <f>IF(B15=""," ",HLOOKUP(D15,'Men dec.'!$C$1:$Q$28,5,FALSE))</f>
        <v>Paul Rogers</v>
      </c>
      <c r="D15" s="278" t="str">
        <f t="shared" ref="D15:D21" si="2">VLOOKUP(B15,$P$4:$Q$35,2,FALSE)</f>
        <v>Birchfield</v>
      </c>
      <c r="E15" s="260">
        <v>14.3</v>
      </c>
      <c r="F15" s="261">
        <f>IF(OR(E15=0,E15="dis",E15="",E15=" ", E15="nvh"),"",7)</f>
        <v>7</v>
      </c>
      <c r="H15" s="285">
        <v>2</v>
      </c>
      <c r="I15" s="257">
        <v>53</v>
      </c>
      <c r="J15" s="278" t="str">
        <f>IF(I15=""," ",HLOOKUP(K15,'women dec'!$C$1:$Q$37,5,FALSE))</f>
        <v>Elaine Restorick</v>
      </c>
      <c r="K15" s="278" t="str">
        <f t="shared" ref="K15:K21" si="3">VLOOKUP(I15,$S$4:$T$35,2,FALSE)</f>
        <v>DASH</v>
      </c>
      <c r="L15" s="260">
        <v>16.5</v>
      </c>
      <c r="M15" s="261">
        <f>IF(OR(L15=0,L15="dis",L15="",L15=" ", L15="nvh"),"",7)</f>
        <v>7</v>
      </c>
      <c r="P15" s="256">
        <v>22</v>
      </c>
      <c r="Q15" s="264" t="s">
        <v>83</v>
      </c>
      <c r="S15" s="256">
        <v>72</v>
      </c>
      <c r="T15" s="264" t="s">
        <v>83</v>
      </c>
    </row>
    <row r="16" spans="1:20" ht="15">
      <c r="A16" s="259">
        <v>3</v>
      </c>
      <c r="B16" s="257">
        <v>11</v>
      </c>
      <c r="C16" s="278" t="str">
        <f>IF(B16=""," ",HLOOKUP(D16,'Men dec.'!$C$1:$Q$28,5,FALSE))</f>
        <v>John Steel</v>
      </c>
      <c r="D16" s="278" t="str">
        <f t="shared" si="2"/>
        <v>Worcester</v>
      </c>
      <c r="E16" s="260">
        <v>14.4</v>
      </c>
      <c r="F16" s="261">
        <f>IF(OR(E16=0,E16="dis",E16="",E16=" ", E16="nvh"),"",6)</f>
        <v>6</v>
      </c>
      <c r="H16" s="285">
        <v>3</v>
      </c>
      <c r="I16" s="257">
        <v>59</v>
      </c>
      <c r="J16" s="278" t="str">
        <f>IF(I16=""," ",HLOOKUP(K16,'women dec'!$C$1:$Q$37,5,FALSE))</f>
        <v>Liz Tindle</v>
      </c>
      <c r="K16" s="278" t="str">
        <f t="shared" si="3"/>
        <v>Halesowen</v>
      </c>
      <c r="L16" s="260">
        <v>16.7</v>
      </c>
      <c r="M16" s="261">
        <f>IF(OR(L16=0,L16="dis",L16="",L16=" ", L16="nvh"),"",6)</f>
        <v>6</v>
      </c>
      <c r="P16" s="256">
        <v>23</v>
      </c>
      <c r="Q16" s="102" t="s">
        <v>249</v>
      </c>
      <c r="S16" s="256">
        <v>73</v>
      </c>
      <c r="T16" s="102" t="s">
        <v>249</v>
      </c>
    </row>
    <row r="17" spans="1:20" ht="15">
      <c r="A17" s="259">
        <v>4</v>
      </c>
      <c r="B17" s="257">
        <v>1</v>
      </c>
      <c r="C17" s="278" t="str">
        <f>IF(B17=""," ",HLOOKUP(D17,'Men dec.'!$C$1:$Q$28,5,FALSE))</f>
        <v>Simon Willington</v>
      </c>
      <c r="D17" s="278" t="str">
        <f t="shared" si="2"/>
        <v>Sparkhill</v>
      </c>
      <c r="E17" s="260">
        <v>15.2</v>
      </c>
      <c r="F17" s="261">
        <f>IF(OR(E17=0,E17="dis",E17="",E17=" ", E17="nvh"),"",5)</f>
        <v>5</v>
      </c>
      <c r="H17" s="285">
        <v>4</v>
      </c>
      <c r="I17" s="257">
        <v>71</v>
      </c>
      <c r="J17" s="278" t="str">
        <f>IF(I17=""," ",HLOOKUP(K17,'women dec'!$C$1:$Q$37,5,FALSE))</f>
        <v>Julie Wakelam</v>
      </c>
      <c r="K17" s="278" t="str">
        <f t="shared" si="3"/>
        <v>B &amp; R</v>
      </c>
      <c r="L17" s="260">
        <v>16.899999999999999</v>
      </c>
      <c r="M17" s="261">
        <f>IF(OR(L17=0,L17="dis",L17="",L17=" ", L17="nvh"),"",5)</f>
        <v>5</v>
      </c>
      <c r="P17" s="256">
        <v>24</v>
      </c>
      <c r="Q17" s="102" t="s">
        <v>249</v>
      </c>
      <c r="S17" s="256">
        <v>74</v>
      </c>
      <c r="T17" s="102" t="s">
        <v>249</v>
      </c>
    </row>
    <row r="18" spans="1:20" ht="15">
      <c r="A18" s="259">
        <v>5</v>
      </c>
      <c r="B18" s="257">
        <v>21</v>
      </c>
      <c r="C18" s="278" t="str">
        <f>IF(B18=""," ",HLOOKUP(D18,'Men dec.'!$C$1:$Q$28,5,FALSE))</f>
        <v>David Cleverley</v>
      </c>
      <c r="D18" s="278" t="str">
        <f t="shared" si="2"/>
        <v>B &amp; R</v>
      </c>
      <c r="E18" s="260">
        <v>17.3</v>
      </c>
      <c r="F18" s="261">
        <f>IF(OR(E18=0,E18="dis",E18="",E18=" ", E18="nvh"),"",4)</f>
        <v>4</v>
      </c>
      <c r="H18" s="285">
        <v>5</v>
      </c>
      <c r="I18" s="257">
        <v>61</v>
      </c>
      <c r="J18" s="278" t="str">
        <f>IF(I18=""," ",HLOOKUP(K18,'women dec'!$C$1:$Q$37,5,FALSE))</f>
        <v>Ros Townsend Hope</v>
      </c>
      <c r="K18" s="278" t="str">
        <f t="shared" si="3"/>
        <v>Worcester</v>
      </c>
      <c r="L18" s="260">
        <v>17.8</v>
      </c>
      <c r="M18" s="261">
        <f>IF(OR(L18=0,L18="dis",L18="",L18=" ", L18="nvh"),"",4)</f>
        <v>4</v>
      </c>
      <c r="P18" s="262">
        <v>35</v>
      </c>
      <c r="Q18" s="102" t="s">
        <v>87</v>
      </c>
      <c r="S18" s="262">
        <v>85</v>
      </c>
      <c r="T18" s="102" t="s">
        <v>87</v>
      </c>
    </row>
    <row r="19" spans="1:20" ht="15">
      <c r="A19" s="259">
        <v>6</v>
      </c>
      <c r="B19" s="257"/>
      <c r="C19" s="278" t="str">
        <f>IF(B19=""," ",HLOOKUP(D19,'Men dec.'!$C$1:$Q$28,5,FALSE))</f>
        <v xml:space="preserve"> </v>
      </c>
      <c r="D19" s="278" t="e">
        <f t="shared" si="2"/>
        <v>#N/A</v>
      </c>
      <c r="E19" s="260"/>
      <c r="F19" s="261" t="str">
        <f>IF(OR(E19=0,E19="dis",E19="",E19=" ", E19="nvh"),"",3)</f>
        <v/>
      </c>
      <c r="H19" s="285">
        <v>6</v>
      </c>
      <c r="I19" s="257"/>
      <c r="J19" s="278" t="str">
        <f>IF(I19=""," ",HLOOKUP(K19,'women dec'!$C$1:$Q$37,5,FALSE))</f>
        <v xml:space="preserve"> </v>
      </c>
      <c r="K19" s="278" t="e">
        <f t="shared" si="3"/>
        <v>#N/A</v>
      </c>
      <c r="L19" s="260"/>
      <c r="M19" s="261" t="str">
        <f>IF(OR(L19=0,L19="dis",L19="",L19=" ", L19="nvh"),"",3)</f>
        <v/>
      </c>
      <c r="P19" s="262">
        <v>36</v>
      </c>
      <c r="Q19" s="102" t="s">
        <v>87</v>
      </c>
      <c r="S19" s="262">
        <v>86</v>
      </c>
      <c r="T19" s="102" t="s">
        <v>87</v>
      </c>
    </row>
    <row r="20" spans="1:20" ht="15">
      <c r="A20" s="259">
        <v>7</v>
      </c>
      <c r="B20" s="257"/>
      <c r="C20" s="278" t="str">
        <f>IF(B20=""," ",HLOOKUP(D20,'Men dec.'!$C$1:$Q$28,5,FALSE))</f>
        <v xml:space="preserve"> </v>
      </c>
      <c r="D20" s="278" t="e">
        <f t="shared" si="2"/>
        <v>#N/A</v>
      </c>
      <c r="E20" s="266"/>
      <c r="F20" s="261" t="str">
        <f>IF(OR(E20=0,E20="dis",E20="",E20=" ", E20="nvh"),"",2)</f>
        <v/>
      </c>
      <c r="H20" s="285">
        <v>7</v>
      </c>
      <c r="I20" s="257"/>
      <c r="J20" s="278" t="str">
        <f>IF(I20=""," ",HLOOKUP(K20,'women dec'!$C$1:$Q$37,5,FALSE))</f>
        <v xml:space="preserve"> </v>
      </c>
      <c r="K20" s="278" t="e">
        <f t="shared" si="3"/>
        <v>#N/A</v>
      </c>
      <c r="L20" s="260"/>
      <c r="M20" s="261" t="str">
        <f>IF(OR(L20=0,L20="dis",L20="",L20=" ", L20="nvh"),"",2)</f>
        <v/>
      </c>
      <c r="P20" s="286" t="s">
        <v>108</v>
      </c>
      <c r="Q20" s="104" t="s">
        <v>85</v>
      </c>
      <c r="S20" s="288" t="s">
        <v>124</v>
      </c>
      <c r="T20" s="104" t="s">
        <v>85</v>
      </c>
    </row>
    <row r="21" spans="1:20" ht="15">
      <c r="A21" s="259">
        <v>8</v>
      </c>
      <c r="B21" s="257"/>
      <c r="C21" s="278" t="str">
        <f>IF(B21=""," ",HLOOKUP(D21,'Men dec.'!$C$1:$Q$28,5,FALSE))</f>
        <v xml:space="preserve"> </v>
      </c>
      <c r="D21" s="278" t="e">
        <f t="shared" si="2"/>
        <v>#N/A</v>
      </c>
      <c r="E21" s="266"/>
      <c r="F21" s="261" t="str">
        <f>IF(OR(E21=0,E21="dis",E21="",E21=" ", E21="nvh"),"",1)</f>
        <v/>
      </c>
      <c r="H21" s="285">
        <v>8</v>
      </c>
      <c r="I21" s="257"/>
      <c r="J21" s="278" t="str">
        <f>IF(I21=""," ",HLOOKUP(K21,'women dec'!$C$1:$Q$37,5,FALSE))</f>
        <v xml:space="preserve"> </v>
      </c>
      <c r="K21" s="278" t="e">
        <f t="shared" si="3"/>
        <v>#N/A</v>
      </c>
      <c r="L21" s="260"/>
      <c r="M21" s="261" t="str">
        <f>IF(OR(L21=0,L21="dis",L21="",L21=" ", L21="nvh"),"",1)</f>
        <v/>
      </c>
      <c r="P21" s="287" t="s">
        <v>109</v>
      </c>
      <c r="Q21" s="104" t="s">
        <v>85</v>
      </c>
      <c r="S21" s="288" t="s">
        <v>125</v>
      </c>
      <c r="T21" s="104" t="s">
        <v>85</v>
      </c>
    </row>
    <row r="22" spans="1:20" ht="15">
      <c r="A22" s="174" t="str">
        <f>'Men dec.'!A6</f>
        <v>M40         100m</v>
      </c>
      <c r="C22" s="279"/>
      <c r="D22" s="279"/>
      <c r="E22" s="265"/>
      <c r="H22" s="283" t="str">
        <f>'women dec'!A6</f>
        <v>W40      100m</v>
      </c>
      <c r="J22" s="279"/>
      <c r="K22" s="279"/>
      <c r="L22" s="265"/>
      <c r="M22" s="255"/>
      <c r="P22" s="288" t="s">
        <v>110</v>
      </c>
      <c r="Q22" s="104" t="s">
        <v>92</v>
      </c>
      <c r="S22" s="289" t="s">
        <v>126</v>
      </c>
      <c r="T22" s="104" t="s">
        <v>92</v>
      </c>
    </row>
    <row r="23" spans="1:20" ht="15">
      <c r="A23" s="256" t="s">
        <v>23</v>
      </c>
      <c r="B23" s="257" t="s">
        <v>1</v>
      </c>
      <c r="C23" s="278" t="s">
        <v>3</v>
      </c>
      <c r="D23" s="278" t="s">
        <v>57</v>
      </c>
      <c r="E23" s="266" t="s">
        <v>58</v>
      </c>
      <c r="F23" s="258" t="s">
        <v>66</v>
      </c>
      <c r="H23" s="284" t="s">
        <v>23</v>
      </c>
      <c r="I23" s="257" t="s">
        <v>1</v>
      </c>
      <c r="J23" s="278" t="s">
        <v>3</v>
      </c>
      <c r="K23" s="278" t="s">
        <v>57</v>
      </c>
      <c r="L23" s="260" t="s">
        <v>58</v>
      </c>
      <c r="M23" s="258" t="s">
        <v>66</v>
      </c>
      <c r="P23" s="288" t="s">
        <v>111</v>
      </c>
      <c r="Q23" s="104" t="s">
        <v>92</v>
      </c>
      <c r="S23" s="289" t="s">
        <v>127</v>
      </c>
      <c r="T23" s="104" t="s">
        <v>92</v>
      </c>
    </row>
    <row r="24" spans="1:20" ht="15">
      <c r="A24" s="259">
        <v>1</v>
      </c>
      <c r="B24" s="257">
        <v>14</v>
      </c>
      <c r="C24" s="278" t="str">
        <f>IF(B24=""," ",HLOOKUP(D24,'Men dec.'!$C$1:$Q$28,6,FALSE))</f>
        <v>Martin Maynard</v>
      </c>
      <c r="D24" s="278" t="str">
        <f t="shared" ref="D24:D31" si="4">VLOOKUP(B24,$P$4:$Q$35,2,FALSE)</f>
        <v>Birchfield</v>
      </c>
      <c r="E24" s="266">
        <v>12.8</v>
      </c>
      <c r="F24" s="261">
        <f>IF(OR(E24=0,E24="dis",E24="",E24=" ", E24="nvh"),"",8)</f>
        <v>8</v>
      </c>
      <c r="G24" s="174">
        <v>12</v>
      </c>
      <c r="H24" s="285">
        <v>1</v>
      </c>
      <c r="I24" s="257">
        <v>74</v>
      </c>
      <c r="J24" s="278" t="str">
        <f>IF(I24=""," ",HLOOKUP(K24,'women dec'!$C$1:$Q$37,6,FALSE))</f>
        <v>Kate Murdoch</v>
      </c>
      <c r="K24" s="278" t="str">
        <f>VLOOKUP(I24,$S$4:$T$35,2,FALSE)</f>
        <v>Droitwich &amp; KSAC</v>
      </c>
      <c r="L24" s="260">
        <v>14.3</v>
      </c>
      <c r="M24" s="261">
        <f>IF(OR(L24=0,L24="dis",L24="",L24=" ", L24="nvh"),"",8)</f>
        <v>8</v>
      </c>
      <c r="P24" s="289" t="s">
        <v>112</v>
      </c>
      <c r="Q24" s="104" t="s">
        <v>84</v>
      </c>
      <c r="S24" s="289" t="s">
        <v>128</v>
      </c>
      <c r="T24" s="104" t="s">
        <v>84</v>
      </c>
    </row>
    <row r="25" spans="1:20" ht="15">
      <c r="A25" s="259">
        <v>2</v>
      </c>
      <c r="B25" s="257">
        <v>24</v>
      </c>
      <c r="C25" s="278" t="str">
        <f>IF(B25=""," ",HLOOKUP(D25,'Men dec.'!$C$1:$Q$28,6,FALSE))</f>
        <v>Keith Waldron</v>
      </c>
      <c r="D25" s="278" t="str">
        <f t="shared" si="4"/>
        <v>Droitwich &amp; KSAC</v>
      </c>
      <c r="E25" s="266">
        <v>13.2</v>
      </c>
      <c r="F25" s="261">
        <f>IF(OR(E25=0,E25="dis",E25="",E25=" ", E25="nvh"),"",7)</f>
        <v>7</v>
      </c>
      <c r="H25" s="285">
        <v>2</v>
      </c>
      <c r="I25" s="257">
        <v>72</v>
      </c>
      <c r="J25" s="278" t="str">
        <f>IF(I25=""," ",HLOOKUP(K25,'women dec'!$C$1:$Q$37,6,FALSE))</f>
        <v>Debbie Ricci</v>
      </c>
      <c r="K25" s="278" t="str">
        <f t="shared" ref="K25:K31" si="5">VLOOKUP(I25,$S$4:$T$35,2,FALSE)</f>
        <v>B &amp; R</v>
      </c>
      <c r="L25" s="260">
        <v>15.3</v>
      </c>
      <c r="M25" s="261">
        <f>IF(OR(L25=0,L25="dis",L25="",L25=" ", L25="nvh"),"",7)</f>
        <v>7</v>
      </c>
      <c r="P25" s="289" t="s">
        <v>113</v>
      </c>
      <c r="Q25" s="104" t="s">
        <v>84</v>
      </c>
      <c r="S25" s="289" t="s">
        <v>129</v>
      </c>
      <c r="T25" s="104" t="s">
        <v>84</v>
      </c>
    </row>
    <row r="26" spans="1:20" ht="15">
      <c r="A26" s="259">
        <v>3</v>
      </c>
      <c r="B26" s="257">
        <v>22</v>
      </c>
      <c r="C26" s="278" t="str">
        <f>IF(B26=""," ",HLOOKUP(D26,'Men dec.'!$C$1:$Q$28,6,FALSE))</f>
        <v>Calvin Scoltock</v>
      </c>
      <c r="D26" s="278" t="str">
        <f t="shared" si="4"/>
        <v>B &amp; R</v>
      </c>
      <c r="E26" s="266">
        <v>13.7</v>
      </c>
      <c r="F26" s="261">
        <f>IF(OR(E26=0,E26="dis",E26="",E26=" ", E26="nvh"),"",6)</f>
        <v>6</v>
      </c>
      <c r="H26" s="285">
        <v>3</v>
      </c>
      <c r="I26" s="257">
        <v>64</v>
      </c>
      <c r="J26" s="278" t="str">
        <f>IF(I26=""," ",HLOOKUP(K26,'women dec'!$C$1:$Q$37,6,FALSE))</f>
        <v>Judy Johnson</v>
      </c>
      <c r="K26" s="278" t="str">
        <f t="shared" si="5"/>
        <v>Birchfield</v>
      </c>
      <c r="L26" s="260">
        <v>15.7</v>
      </c>
      <c r="M26" s="261">
        <f>IF(OR(L26=0,L26="dis",L26="",L26=" ", L26="nvh"),"",6)</f>
        <v>6</v>
      </c>
      <c r="P26" s="289" t="s">
        <v>114</v>
      </c>
      <c r="Q26" s="102" t="s">
        <v>86</v>
      </c>
      <c r="S26" s="288" t="s">
        <v>130</v>
      </c>
      <c r="T26" s="102" t="s">
        <v>86</v>
      </c>
    </row>
    <row r="27" spans="1:20" ht="15">
      <c r="A27" s="259">
        <v>4</v>
      </c>
      <c r="B27" s="257">
        <v>12</v>
      </c>
      <c r="C27" s="278" t="str">
        <f>IF(B27=""," ",HLOOKUP(D27,'Men dec.'!$C$1:$Q$28,6,FALSE))</f>
        <v>Richard White</v>
      </c>
      <c r="D27" s="278" t="str">
        <f t="shared" si="4"/>
        <v>Worcester</v>
      </c>
      <c r="E27" s="266">
        <v>14</v>
      </c>
      <c r="F27" s="261">
        <f>IF(OR(E27=0,E27="dis",E27="",E27=" ", E27="nvh"),"",5)</f>
        <v>5</v>
      </c>
      <c r="H27" s="285">
        <v>4</v>
      </c>
      <c r="I27" s="268">
        <v>60</v>
      </c>
      <c r="J27" s="278" t="str">
        <f>IF(I27=""," ",HLOOKUP(K27,'women dec'!$C$1:$Q$37,6,FALSE))</f>
        <v>Julie Dale</v>
      </c>
      <c r="K27" s="278" t="str">
        <f t="shared" si="5"/>
        <v>Halesowen</v>
      </c>
      <c r="L27" s="260">
        <v>15.9</v>
      </c>
      <c r="M27" s="261">
        <f>IF(OR(L27=0,L27="dis",L27="",L27=" ", L27="nvh"),"",5)</f>
        <v>5</v>
      </c>
      <c r="P27" s="289" t="s">
        <v>115</v>
      </c>
      <c r="Q27" s="102" t="s">
        <v>86</v>
      </c>
      <c r="S27" s="288" t="s">
        <v>131</v>
      </c>
      <c r="T27" s="102" t="s">
        <v>86</v>
      </c>
    </row>
    <row r="28" spans="1:20" ht="15">
      <c r="A28" s="259">
        <v>5</v>
      </c>
      <c r="B28" s="257">
        <v>10</v>
      </c>
      <c r="C28" s="278" t="str">
        <f>IF(B28=""," ",HLOOKUP(D28,'Men dec.'!$C$1:$Q$28,6,FALSE))</f>
        <v>Kevin Monk</v>
      </c>
      <c r="D28" s="278" t="str">
        <f t="shared" si="4"/>
        <v>Halesowen</v>
      </c>
      <c r="E28" s="266">
        <v>14.3</v>
      </c>
      <c r="F28" s="261">
        <f>IF(OR(E28=0,E28="dis",E28="",E28=" ", E28="nvh"),"",4)</f>
        <v>4</v>
      </c>
      <c r="H28" s="285">
        <v>5</v>
      </c>
      <c r="I28" s="257">
        <v>62</v>
      </c>
      <c r="J28" s="278" t="str">
        <f>IF(I28=""," ",HLOOKUP(K28,'women dec'!$C$1:$Q$37,6,FALSE))</f>
        <v>Ruth Bird</v>
      </c>
      <c r="K28" s="278" t="str">
        <f t="shared" si="5"/>
        <v>Worcester</v>
      </c>
      <c r="L28" s="260">
        <v>17.2</v>
      </c>
      <c r="M28" s="261">
        <f>IF(OR(L28=0,L28="dis",L28="",L28=" ", L28="nvh"),"",4)</f>
        <v>4</v>
      </c>
      <c r="P28" s="288" t="s">
        <v>116</v>
      </c>
      <c r="Q28" s="263" t="s">
        <v>82</v>
      </c>
      <c r="S28" s="289" t="s">
        <v>132</v>
      </c>
      <c r="T28" s="263" t="s">
        <v>82</v>
      </c>
    </row>
    <row r="29" spans="1:20" ht="15">
      <c r="A29" s="259">
        <v>6</v>
      </c>
      <c r="B29" s="257"/>
      <c r="C29" s="278" t="str">
        <f>IF(B29=""," ",HLOOKUP(D29,'Men dec.'!$C$1:$Q$28,6,FALSE))</f>
        <v xml:space="preserve"> </v>
      </c>
      <c r="D29" s="278" t="e">
        <f t="shared" si="4"/>
        <v>#N/A</v>
      </c>
      <c r="E29" s="266"/>
      <c r="F29" s="261" t="str">
        <f>IF(OR(E29=0,E29="dis",E29="",E29=" ", E29="nvh"),"",3)</f>
        <v/>
      </c>
      <c r="H29" s="285">
        <v>6</v>
      </c>
      <c r="I29" s="257"/>
      <c r="J29" s="278" t="str">
        <f>IF(I29=""," ",HLOOKUP(K29,'women dec'!$C$1:$Q$37,6,FALSE))</f>
        <v xml:space="preserve"> </v>
      </c>
      <c r="K29" s="278" t="e">
        <f t="shared" si="5"/>
        <v>#N/A</v>
      </c>
      <c r="L29" s="260"/>
      <c r="M29" s="261" t="str">
        <f>IF(OR(L29=0,L29="dis",L29="",L29=" ", L29="nvh"),"",3)</f>
        <v/>
      </c>
      <c r="P29" s="288" t="s">
        <v>117</v>
      </c>
      <c r="Q29" s="263" t="s">
        <v>82</v>
      </c>
      <c r="S29" s="289" t="s">
        <v>133</v>
      </c>
      <c r="T29" s="263" t="s">
        <v>82</v>
      </c>
    </row>
    <row r="30" spans="1:20" ht="15">
      <c r="A30" s="259">
        <v>7</v>
      </c>
      <c r="B30" s="257"/>
      <c r="C30" s="278" t="str">
        <f>IF(B30=""," ",HLOOKUP(D30,'Men dec.'!$C$1:$Q$28,6,FALSE))</f>
        <v xml:space="preserve"> </v>
      </c>
      <c r="D30" s="278" t="e">
        <f t="shared" si="4"/>
        <v>#N/A</v>
      </c>
      <c r="E30" s="266"/>
      <c r="F30" s="261" t="str">
        <f>IF(OR(E30=0,E30="dis",E30="",E30=" ", E30="nvh"),"",2)</f>
        <v/>
      </c>
      <c r="H30" s="285">
        <v>7</v>
      </c>
      <c r="I30" s="257"/>
      <c r="J30" s="278" t="str">
        <f>IF(I30=""," ",HLOOKUP(K30,'women dec'!$C$1:$Q$37,6,FALSE))</f>
        <v xml:space="preserve"> </v>
      </c>
      <c r="K30" s="278" t="e">
        <f t="shared" si="5"/>
        <v>#N/A</v>
      </c>
      <c r="L30" s="260"/>
      <c r="M30" s="261" t="str">
        <f>IF(OR(L30=0,L30="dis",L30="",L30=" ", L30="nvh"),"",2)</f>
        <v/>
      </c>
      <c r="P30" s="289" t="s">
        <v>118</v>
      </c>
      <c r="Q30" s="102" t="s">
        <v>83</v>
      </c>
      <c r="S30" s="288" t="s">
        <v>134</v>
      </c>
      <c r="T30" s="102" t="s">
        <v>83</v>
      </c>
    </row>
    <row r="31" spans="1:20" ht="15">
      <c r="A31" s="259">
        <v>8</v>
      </c>
      <c r="B31" s="257"/>
      <c r="C31" s="278" t="str">
        <f>IF(B31=""," ",HLOOKUP(D31,'Men dec.'!$C$1:$Q$28,6,FALSE))</f>
        <v xml:space="preserve"> </v>
      </c>
      <c r="D31" s="278" t="e">
        <f t="shared" si="4"/>
        <v>#N/A</v>
      </c>
      <c r="E31" s="266"/>
      <c r="F31" s="261" t="str">
        <f>IF(OR(E31=0,E31="dis",E31="",E31=" ", E31="nvh"),"",1)</f>
        <v/>
      </c>
      <c r="H31" s="285">
        <v>8</v>
      </c>
      <c r="I31" s="257"/>
      <c r="J31" s="278" t="str">
        <f>IF(I31=""," ",HLOOKUP(K31,'women dec'!$C$1:$Q$37,6,FALSE))</f>
        <v xml:space="preserve"> </v>
      </c>
      <c r="K31" s="278" t="e">
        <f t="shared" si="5"/>
        <v>#N/A</v>
      </c>
      <c r="L31" s="260"/>
      <c r="M31" s="261" t="str">
        <f>IF(OR(L31=0,L31="dis",L31="",L31=" ", L31="nvh"),"",1)</f>
        <v/>
      </c>
      <c r="P31" s="289" t="s">
        <v>123</v>
      </c>
      <c r="Q31" s="264" t="s">
        <v>83</v>
      </c>
      <c r="S31" s="289" t="s">
        <v>135</v>
      </c>
      <c r="T31" s="264" t="s">
        <v>83</v>
      </c>
    </row>
    <row r="32" spans="1:20" ht="15">
      <c r="A32" s="174" t="str">
        <f>'Men dec.'!A7</f>
        <v>M35         100m</v>
      </c>
      <c r="C32" s="279"/>
      <c r="D32" s="279"/>
      <c r="E32" s="265"/>
      <c r="H32" s="283" t="str">
        <f>'women dec'!A7</f>
        <v>W35      100m</v>
      </c>
      <c r="J32" s="279"/>
      <c r="K32" s="279"/>
      <c r="L32" s="265"/>
      <c r="M32" s="255"/>
      <c r="P32" s="289" t="s">
        <v>119</v>
      </c>
      <c r="Q32" s="102" t="s">
        <v>249</v>
      </c>
      <c r="S32" s="289" t="s">
        <v>136</v>
      </c>
      <c r="T32" s="102" t="s">
        <v>249</v>
      </c>
    </row>
    <row r="33" spans="1:20" ht="15">
      <c r="A33" s="256" t="s">
        <v>23</v>
      </c>
      <c r="B33" s="257" t="s">
        <v>1</v>
      </c>
      <c r="C33" s="278" t="s">
        <v>3</v>
      </c>
      <c r="D33" s="278" t="s">
        <v>57</v>
      </c>
      <c r="E33" s="266" t="s">
        <v>58</v>
      </c>
      <c r="F33" s="258" t="s">
        <v>66</v>
      </c>
      <c r="H33" s="284" t="s">
        <v>23</v>
      </c>
      <c r="I33" s="257" t="s">
        <v>1</v>
      </c>
      <c r="J33" s="278" t="s">
        <v>3</v>
      </c>
      <c r="K33" s="278" t="s">
        <v>57</v>
      </c>
      <c r="L33" s="260" t="s">
        <v>58</v>
      </c>
      <c r="M33" s="258" t="s">
        <v>66</v>
      </c>
      <c r="P33" s="289" t="s">
        <v>120</v>
      </c>
      <c r="Q33" s="102" t="s">
        <v>249</v>
      </c>
      <c r="S33" s="289" t="s">
        <v>137</v>
      </c>
      <c r="T33" s="102" t="s">
        <v>249</v>
      </c>
    </row>
    <row r="34" spans="1:20" ht="15">
      <c r="A34" s="259">
        <v>1</v>
      </c>
      <c r="B34" s="257">
        <v>21</v>
      </c>
      <c r="C34" s="278" t="str">
        <f>IF(B34=""," ",HLOOKUP(D34,'Men dec.'!$C$1:$Q$28,7,FALSE))</f>
        <v>Martin Aspley-Davis</v>
      </c>
      <c r="D34" s="278" t="str">
        <f t="shared" ref="D34:D41" si="6">VLOOKUP(B34,$P$4:$Q$35,2,FALSE)</f>
        <v>B &amp; R</v>
      </c>
      <c r="E34" s="266">
        <v>12.3</v>
      </c>
      <c r="F34" s="261">
        <f>IF(OR(E34=0,E34="dis",E34="",E34=" ", E34="nvh"),"",8)</f>
        <v>8</v>
      </c>
      <c r="G34" s="174">
        <v>12</v>
      </c>
      <c r="H34" s="285">
        <v>1</v>
      </c>
      <c r="I34" s="257">
        <v>61</v>
      </c>
      <c r="J34" s="278" t="str">
        <f>IF(I34=""," ",HLOOKUP(K34,'women dec'!$C$1:$Q$37,7,FALSE))</f>
        <v>Cat Goulder- Davies</v>
      </c>
      <c r="K34" s="278" t="str">
        <f t="shared" ref="K34:K41" si="7">VLOOKUP(I34,$S$4:$T$35,2,FALSE)</f>
        <v>Worcester</v>
      </c>
      <c r="L34" s="260">
        <v>14.1</v>
      </c>
      <c r="M34" s="261">
        <f>IF(OR(L34=0,L34="dis",L34="",L34=" ", L34="nvh"),"",8)</f>
        <v>8</v>
      </c>
      <c r="P34" s="288" t="s">
        <v>121</v>
      </c>
      <c r="Q34" s="102" t="s">
        <v>87</v>
      </c>
      <c r="S34" s="288" t="s">
        <v>138</v>
      </c>
      <c r="T34" s="102" t="s">
        <v>87</v>
      </c>
    </row>
    <row r="35" spans="1:20" ht="15">
      <c r="A35" s="259">
        <v>2</v>
      </c>
      <c r="B35" s="257">
        <v>13</v>
      </c>
      <c r="C35" s="278" t="str">
        <f>IF(B35=""," ",HLOOKUP(D35,'Men dec.'!$C$1:$Q$28,7,FALSE))</f>
        <v>Hervin Prince</v>
      </c>
      <c r="D35" s="278" t="str">
        <f t="shared" si="6"/>
        <v>Birchfield</v>
      </c>
      <c r="E35" s="266">
        <v>13.2</v>
      </c>
      <c r="F35" s="261">
        <f>IF(OR(E35=0,E35="dis",E35="",E35=" ", E35="nvh"),"",7)</f>
        <v>7</v>
      </c>
      <c r="H35" s="285">
        <v>2</v>
      </c>
      <c r="I35" s="257">
        <v>63</v>
      </c>
      <c r="J35" s="278" t="str">
        <f>IF(I35=""," ",HLOOKUP(K35,'women dec'!$C$1:$Q$37,7,FALSE))</f>
        <v>Julie Rogers</v>
      </c>
      <c r="K35" s="278" t="str">
        <f t="shared" si="7"/>
        <v>Birchfield</v>
      </c>
      <c r="L35" s="260">
        <v>14.8</v>
      </c>
      <c r="M35" s="261">
        <f>IF(OR(L35=0,L35="dis",L35="",L35=" ", L35="nvh"),"",7)</f>
        <v>7</v>
      </c>
      <c r="P35" s="288" t="s">
        <v>122</v>
      </c>
      <c r="Q35" s="102" t="s">
        <v>87</v>
      </c>
      <c r="S35" s="288" t="s">
        <v>139</v>
      </c>
      <c r="T35" s="102" t="s">
        <v>87</v>
      </c>
    </row>
    <row r="36" spans="1:20">
      <c r="A36" s="259">
        <v>3</v>
      </c>
      <c r="B36" s="257">
        <v>3</v>
      </c>
      <c r="C36" s="278" t="str">
        <f>IF(B36=""," ",HLOOKUP(D36,'Men dec.'!$C$1:$Q$28,7,FALSE))</f>
        <v>Richard Westwood</v>
      </c>
      <c r="D36" s="278" t="str">
        <f t="shared" si="6"/>
        <v>DASH</v>
      </c>
      <c r="E36" s="266">
        <v>13.6</v>
      </c>
      <c r="F36" s="261">
        <f>IF(OR(E36=0,E36="dis",E36="",E36=" ", E36="nvh"),"",6)</f>
        <v>6</v>
      </c>
      <c r="H36" s="285">
        <v>3</v>
      </c>
      <c r="I36" s="257">
        <v>151</v>
      </c>
      <c r="J36" s="278" t="str">
        <f>IF(I36=""," ",HLOOKUP(K36,'women dec'!$C$1:$Q$37,7,FALSE))</f>
        <v>Megan Harris</v>
      </c>
      <c r="K36" s="278" t="str">
        <f t="shared" si="7"/>
        <v>Sparkhill</v>
      </c>
      <c r="L36" s="260">
        <v>15.7</v>
      </c>
      <c r="M36" s="261">
        <f>IF(OR(L36=0,L36="dis",L36="",L36=" ", L36="nvh"),"",6)</f>
        <v>6</v>
      </c>
      <c r="P36" s="256"/>
      <c r="Q36" s="256"/>
    </row>
    <row r="37" spans="1:20">
      <c r="A37" s="259">
        <v>4</v>
      </c>
      <c r="B37" s="257">
        <v>11</v>
      </c>
      <c r="C37" s="278" t="str">
        <f>IF(B37=""," ",HLOOKUP(D37,'Men dec.'!$C$1:$Q$28,7,FALSE))</f>
        <v>Edward Gerrard</v>
      </c>
      <c r="D37" s="278" t="str">
        <f t="shared" si="6"/>
        <v>Worcester</v>
      </c>
      <c r="E37" s="266">
        <v>14.4</v>
      </c>
      <c r="F37" s="261">
        <f>IF(OR(E37=0,E37="dis",E37="",E37=" ", E37="nvh"),"",5)</f>
        <v>5</v>
      </c>
      <c r="H37" s="285">
        <v>4</v>
      </c>
      <c r="I37" s="257">
        <v>71</v>
      </c>
      <c r="J37" s="278" t="str">
        <f>IF(I37=""," ",HLOOKUP(K37,'women dec'!$C$1:$Q$37,7,FALSE))</f>
        <v>Yasmine Al-Daftary</v>
      </c>
      <c r="K37" s="278" t="str">
        <f t="shared" si="7"/>
        <v>B &amp; R</v>
      </c>
      <c r="L37" s="260">
        <v>16.100000000000001</v>
      </c>
      <c r="M37" s="261">
        <f>IF(OR(L37=0,L37="dis",L37="",L37=" ", L37="nvh"),"",5)</f>
        <v>5</v>
      </c>
    </row>
    <row r="38" spans="1:20">
      <c r="A38" s="259">
        <v>5</v>
      </c>
      <c r="B38" s="257">
        <v>9</v>
      </c>
      <c r="C38" s="278" t="str">
        <f>IF(B38=""," ",HLOOKUP(D38,'Men dec.'!$C$1:$Q$28,7,FALSE))</f>
        <v>Matt Allen</v>
      </c>
      <c r="D38" s="278" t="str">
        <f t="shared" si="6"/>
        <v>Halesowen</v>
      </c>
      <c r="E38" s="266">
        <v>16.7</v>
      </c>
      <c r="F38" s="261">
        <f>IF(OR(E38=0,E38="dis",E38="",E38=" ", E38="nvh"),"",4)</f>
        <v>4</v>
      </c>
      <c r="H38" s="285">
        <v>5</v>
      </c>
      <c r="I38" s="257">
        <v>59</v>
      </c>
      <c r="J38" s="278" t="str">
        <f>IF(I38=""," ",HLOOKUP(K38,'women dec'!$C$1:$Q$37,7,FALSE))</f>
        <v>Sally Spencer</v>
      </c>
      <c r="K38" s="278" t="str">
        <f t="shared" si="7"/>
        <v>Halesowen</v>
      </c>
      <c r="L38" s="260">
        <v>16.3</v>
      </c>
      <c r="M38" s="261">
        <f>IF(OR(L38=0,L38="dis",L38="",L38=" ", L38="nvh"),"",4)</f>
        <v>4</v>
      </c>
    </row>
    <row r="39" spans="1:20">
      <c r="A39" s="259">
        <v>6</v>
      </c>
      <c r="B39" s="257"/>
      <c r="C39" s="278" t="str">
        <f>IF(B39=""," ",HLOOKUP(D39,'Men dec.'!$C$1:$Q$28,7,FALSE))</f>
        <v xml:space="preserve"> </v>
      </c>
      <c r="D39" s="278" t="e">
        <f t="shared" si="6"/>
        <v>#N/A</v>
      </c>
      <c r="E39" s="266">
        <v>0</v>
      </c>
      <c r="F39" s="261" t="str">
        <f>IF(OR(E39=0,E39="dis",E39="",E39=" ", E39="nvh"),"",3)</f>
        <v/>
      </c>
      <c r="H39" s="285">
        <v>6</v>
      </c>
      <c r="I39" s="257"/>
      <c r="J39" s="278" t="str">
        <f>IF(I39=""," ",HLOOKUP(K39,'women dec'!$C$1:$Q$37,7,FALSE))</f>
        <v xml:space="preserve"> </v>
      </c>
      <c r="K39" s="278" t="e">
        <f t="shared" si="7"/>
        <v>#N/A</v>
      </c>
      <c r="L39" s="260"/>
      <c r="M39" s="261" t="str">
        <f>IF(OR(L39=0,L39="dis",L39="",L39=" ", L39="nvh"),"",3)</f>
        <v/>
      </c>
    </row>
    <row r="40" spans="1:20">
      <c r="A40" s="259">
        <v>7</v>
      </c>
      <c r="B40" s="257"/>
      <c r="C40" s="278" t="str">
        <f>IF(B40=""," ",HLOOKUP(D40,'Men dec.'!$C$1:$Q$28,7,FALSE))</f>
        <v xml:space="preserve"> </v>
      </c>
      <c r="D40" s="278" t="e">
        <f t="shared" si="6"/>
        <v>#N/A</v>
      </c>
      <c r="E40" s="266">
        <v>0</v>
      </c>
      <c r="F40" s="261" t="str">
        <f>IF(OR(E40=0,E40="dis",E40="",E40=" ", E40="nvh"),"",2)</f>
        <v/>
      </c>
      <c r="H40" s="285">
        <v>7</v>
      </c>
      <c r="I40" s="257"/>
      <c r="J40" s="278" t="str">
        <f>IF(I40=""," ",HLOOKUP(K40,'women dec'!$C$1:$Q$37,7,FALSE))</f>
        <v xml:space="preserve"> </v>
      </c>
      <c r="K40" s="278" t="e">
        <f t="shared" si="7"/>
        <v>#N/A</v>
      </c>
      <c r="L40" s="260"/>
      <c r="M40" s="261" t="str">
        <f>IF(OR(L40=0,L40="dis",L40="",L40=" ", L40="nvh"),"",2)</f>
        <v/>
      </c>
    </row>
    <row r="41" spans="1:20">
      <c r="A41" s="259">
        <v>8</v>
      </c>
      <c r="B41" s="257"/>
      <c r="C41" s="278" t="str">
        <f>IF(B41=""," ",HLOOKUP(D41,'Men dec.'!$C$1:$Q$28,7,FALSE))</f>
        <v xml:space="preserve"> </v>
      </c>
      <c r="D41" s="278" t="e">
        <f t="shared" si="6"/>
        <v>#N/A</v>
      </c>
      <c r="E41" s="266">
        <v>0</v>
      </c>
      <c r="F41" s="261" t="str">
        <f>IF(OR(E41=0,E41="dis",E41="",E41=" ", E41="nvh"),"",1)</f>
        <v/>
      </c>
      <c r="H41" s="285">
        <v>8</v>
      </c>
      <c r="I41" s="257"/>
      <c r="J41" s="278" t="str">
        <f>IF(I41=""," ",HLOOKUP(K41,'women dec'!$C$1:$Q$37,7,FALSE))</f>
        <v xml:space="preserve"> </v>
      </c>
      <c r="K41" s="278" t="e">
        <f t="shared" si="7"/>
        <v>#N/A</v>
      </c>
      <c r="L41" s="260"/>
      <c r="M41" s="261" t="str">
        <f>IF(OR(L41=0,L41="dis",L41="",L41=" ", L41="nvh"),"",1)</f>
        <v/>
      </c>
    </row>
    <row r="42" spans="1:20">
      <c r="A42" s="174" t="str">
        <f>'Men dec.'!A8</f>
        <v>M35         400m</v>
      </c>
      <c r="C42" s="279"/>
      <c r="D42" s="279"/>
      <c r="H42" s="283" t="str">
        <f>'women dec'!A8</f>
        <v>W35      400m</v>
      </c>
      <c r="J42" s="279"/>
      <c r="K42" s="279"/>
      <c r="M42" s="255"/>
    </row>
    <row r="43" spans="1:20">
      <c r="A43" s="256" t="s">
        <v>23</v>
      </c>
      <c r="B43" s="257" t="s">
        <v>1</v>
      </c>
      <c r="C43" s="278" t="s">
        <v>3</v>
      </c>
      <c r="D43" s="278" t="s">
        <v>57</v>
      </c>
      <c r="E43" s="256" t="s">
        <v>58</v>
      </c>
      <c r="F43" s="258" t="s">
        <v>66</v>
      </c>
      <c r="H43" s="284" t="s">
        <v>23</v>
      </c>
      <c r="I43" s="257" t="s">
        <v>1</v>
      </c>
      <c r="J43" s="278" t="s">
        <v>3</v>
      </c>
      <c r="K43" s="278" t="s">
        <v>57</v>
      </c>
      <c r="L43" s="257" t="s">
        <v>58</v>
      </c>
      <c r="M43" s="258" t="s">
        <v>66</v>
      </c>
    </row>
    <row r="44" spans="1:20">
      <c r="A44" s="259">
        <v>1</v>
      </c>
      <c r="B44" s="257">
        <v>9</v>
      </c>
      <c r="C44" s="278" t="str">
        <f>IF(B44=""," ",HLOOKUP(D44,'Men dec.'!$C$1:$Q$28,8,FALSE))</f>
        <v>Mark Turner</v>
      </c>
      <c r="D44" s="278" t="str">
        <f t="shared" ref="D44:D51" si="8">VLOOKUP(B44,$P$4:$Q$35,2,FALSE)</f>
        <v>Halesowen</v>
      </c>
      <c r="E44" s="260">
        <v>53</v>
      </c>
      <c r="F44" s="261">
        <f>IF(OR(E44=0,E44="dis",E44="",E44=" ", E44="nvh"),"",8)</f>
        <v>8</v>
      </c>
      <c r="G44" s="174">
        <v>12</v>
      </c>
      <c r="H44" s="285">
        <v>1</v>
      </c>
      <c r="I44" s="268">
        <v>71</v>
      </c>
      <c r="J44" s="278" t="str">
        <f>IF(I44=""," ",HLOOKUP(K44,'women dec'!$C$1:$Q$37,8,FALSE))</f>
        <v>Karen Riley</v>
      </c>
      <c r="K44" s="278" t="str">
        <f t="shared" ref="K44:K51" si="9">VLOOKUP(I44,$S$4:$T$35,2,FALSE)</f>
        <v>B &amp; R</v>
      </c>
      <c r="L44" s="260">
        <v>73</v>
      </c>
      <c r="M44" s="261">
        <f>IF(OR(L44=0,L44="dis",L44="",L44=" ", L44="nvh"),"",8)</f>
        <v>8</v>
      </c>
    </row>
    <row r="45" spans="1:20">
      <c r="A45" s="259">
        <v>2</v>
      </c>
      <c r="B45" s="257">
        <v>21</v>
      </c>
      <c r="C45" s="278" t="str">
        <f>IF(B45=""," ",HLOOKUP(D45,'Men dec.'!$C$1:$Q$28,8,FALSE))</f>
        <v>Martin Aspley-Davis</v>
      </c>
      <c r="D45" s="278" t="str">
        <f t="shared" si="8"/>
        <v>B &amp; R</v>
      </c>
      <c r="E45" s="260">
        <v>53.8</v>
      </c>
      <c r="F45" s="261">
        <f>IF(OR(E45=0,E45="dis",E45="",E45=" ", E45="nvh"),"",7)</f>
        <v>7</v>
      </c>
      <c r="H45" s="285">
        <v>2</v>
      </c>
      <c r="I45" s="257">
        <v>59</v>
      </c>
      <c r="J45" s="278" t="str">
        <f>IF(I45=""," ",HLOOKUP(K45,'women dec'!$C$1:$Q$37,8,FALSE))</f>
        <v>Sam Morton</v>
      </c>
      <c r="K45" s="278" t="str">
        <f t="shared" si="9"/>
        <v>Halesowen</v>
      </c>
      <c r="L45" s="260">
        <v>73</v>
      </c>
      <c r="M45" s="261">
        <f>IF(OR(L45=0,L45="dis",L45="",L45=" ", L45="nvh"),"",7)</f>
        <v>7</v>
      </c>
    </row>
    <row r="46" spans="1:20">
      <c r="A46" s="259">
        <v>3</v>
      </c>
      <c r="B46" s="257">
        <v>11</v>
      </c>
      <c r="C46" s="278" t="str">
        <f>IF(B46=""," ",HLOOKUP(D46,'Men dec.'!$C$1:$Q$28,8,FALSE))</f>
        <v>Dave Hall</v>
      </c>
      <c r="D46" s="278" t="str">
        <f t="shared" si="8"/>
        <v>Worcester</v>
      </c>
      <c r="E46" s="260">
        <v>62</v>
      </c>
      <c r="F46" s="261">
        <f>IF(OR(E46=0,E46="dis",E46="",E46=" ", E46="nvh"),"",6)</f>
        <v>6</v>
      </c>
      <c r="H46" s="285">
        <v>3</v>
      </c>
      <c r="I46" s="257">
        <v>61</v>
      </c>
      <c r="J46" s="278" t="str">
        <f>IF(I46=""," ",HLOOKUP(K46,'women dec'!$C$1:$Q$37,8,FALSE))</f>
        <v>Becky Freeman</v>
      </c>
      <c r="K46" s="278" t="str">
        <f t="shared" si="9"/>
        <v>Worcester</v>
      </c>
      <c r="L46" s="260">
        <v>74</v>
      </c>
      <c r="M46" s="261">
        <f>IF(OR(L46=0,L46="dis",L46="",L46=" ", L46="nvh"),"",6)</f>
        <v>6</v>
      </c>
    </row>
    <row r="47" spans="1:20">
      <c r="A47" s="259">
        <v>4</v>
      </c>
      <c r="B47" s="257">
        <v>13</v>
      </c>
      <c r="C47" s="278" t="str">
        <f>IF(B47=""," ",HLOOKUP(D47,'Men dec.'!$C$1:$Q$28,8,FALSE))</f>
        <v>Jag Ubhoo</v>
      </c>
      <c r="D47" s="278" t="str">
        <f t="shared" si="8"/>
        <v>Birchfield</v>
      </c>
      <c r="E47" s="260">
        <v>62.8</v>
      </c>
      <c r="F47" s="261">
        <f>IF(OR(E47=0,E47="dis",E47="",E47=" ", E47="nvh"),"",5)</f>
        <v>5</v>
      </c>
      <c r="H47" s="285">
        <v>4</v>
      </c>
      <c r="I47" s="257">
        <v>151</v>
      </c>
      <c r="J47" s="278" t="str">
        <f>IF(I47=""," ",HLOOKUP(K47,'women dec'!$C$1:$Q$37,8,FALSE))</f>
        <v>Stella Denniss</v>
      </c>
      <c r="K47" s="278" t="str">
        <f t="shared" si="9"/>
        <v>Sparkhill</v>
      </c>
      <c r="L47" s="260">
        <v>81</v>
      </c>
      <c r="M47" s="261">
        <f>IF(OR(L47=0,L47="dis",L47="",L47=" ", L47="nvh"),"",5)</f>
        <v>5</v>
      </c>
    </row>
    <row r="48" spans="1:20">
      <c r="A48" s="259">
        <v>5</v>
      </c>
      <c r="B48" s="257">
        <v>1</v>
      </c>
      <c r="C48" s="278" t="str">
        <f>IF(B48=""," ",HLOOKUP(D48,'Men dec.'!$C$1:$Q$28,8,FALSE))</f>
        <v>Rob Mills</v>
      </c>
      <c r="D48" s="278" t="str">
        <f t="shared" si="8"/>
        <v>Sparkhill</v>
      </c>
      <c r="E48" s="260">
        <v>72.5</v>
      </c>
      <c r="F48" s="261">
        <f>IF(OR(E48=0,E48="dis",E48="",E48=" ", E48="nvh"),"",4)</f>
        <v>4</v>
      </c>
      <c r="H48" s="285">
        <v>5</v>
      </c>
      <c r="I48" s="257"/>
      <c r="J48" s="278" t="str">
        <f>IF(I48=""," ",HLOOKUP(K48,'women dec'!$C$1:$Q$37,8,FALSE))</f>
        <v xml:space="preserve"> </v>
      </c>
      <c r="K48" s="278" t="e">
        <f t="shared" si="9"/>
        <v>#N/A</v>
      </c>
      <c r="L48" s="260"/>
      <c r="M48" s="261" t="str">
        <f>IF(OR(L48=0,L48="dis",L48="",L48=" ", L48="nvh"),"",4)</f>
        <v/>
      </c>
    </row>
    <row r="49" spans="1:13">
      <c r="A49" s="259">
        <v>6</v>
      </c>
      <c r="B49" s="257"/>
      <c r="C49" s="278" t="str">
        <f>IF(B49=""," ",HLOOKUP(D49,'Men dec.'!$C$1:$Q$28,8,FALSE))</f>
        <v xml:space="preserve"> </v>
      </c>
      <c r="D49" s="278" t="e">
        <f t="shared" si="8"/>
        <v>#N/A</v>
      </c>
      <c r="E49" s="260"/>
      <c r="F49" s="261" t="str">
        <f>IF(OR(E49=0,E49="dis",E49="",E49=" ", E49="nvh"),"",3)</f>
        <v/>
      </c>
      <c r="H49" s="285">
        <v>6</v>
      </c>
      <c r="I49" s="257"/>
      <c r="J49" s="278" t="str">
        <f>IF(I49=""," ",HLOOKUP(K49,'women dec'!$C$1:$Q$37,8,FALSE))</f>
        <v xml:space="preserve"> </v>
      </c>
      <c r="K49" s="278" t="e">
        <f t="shared" si="9"/>
        <v>#N/A</v>
      </c>
      <c r="L49" s="260"/>
      <c r="M49" s="261" t="str">
        <f>IF(OR(L49=0,L49="dis",L49="",L49=" ", L49="nvh"),"",3)</f>
        <v/>
      </c>
    </row>
    <row r="50" spans="1:13">
      <c r="A50" s="259">
        <v>7</v>
      </c>
      <c r="B50" s="257"/>
      <c r="C50" s="278" t="str">
        <f>IF(B50=""," ",HLOOKUP(D50,'Men dec.'!$C$1:$Q$28,8,FALSE))</f>
        <v xml:space="preserve"> </v>
      </c>
      <c r="D50" s="278" t="e">
        <f t="shared" si="8"/>
        <v>#N/A</v>
      </c>
      <c r="E50" s="260"/>
      <c r="F50" s="261" t="str">
        <f>IF(OR(E50=0,E50="dis",E50="",E50=" ", E50="nvh"),"",2)</f>
        <v/>
      </c>
      <c r="H50" s="285">
        <v>7</v>
      </c>
      <c r="I50" s="257"/>
      <c r="J50" s="278" t="str">
        <f>IF(I50=""," ",HLOOKUP(K50,'women dec'!$C$1:$Q$37,8,FALSE))</f>
        <v xml:space="preserve"> </v>
      </c>
      <c r="K50" s="278" t="e">
        <f t="shared" si="9"/>
        <v>#N/A</v>
      </c>
      <c r="L50" s="260"/>
      <c r="M50" s="261" t="str">
        <f>IF(OR(L50=0,L50="dis",L50="",L50=" ", L50="nvh"),"",2)</f>
        <v/>
      </c>
    </row>
    <row r="51" spans="1:13">
      <c r="A51" s="259">
        <v>8</v>
      </c>
      <c r="B51" s="257"/>
      <c r="C51" s="278" t="str">
        <f>IF(B51=""," ",HLOOKUP(D51,'Men dec.'!$C$1:$Q$28,8,FALSE))</f>
        <v xml:space="preserve"> </v>
      </c>
      <c r="D51" s="278" t="e">
        <f t="shared" si="8"/>
        <v>#N/A</v>
      </c>
      <c r="E51" s="260"/>
      <c r="F51" s="261" t="str">
        <f>IF(OR(E51=0,E51="dis",E51="",E51=" ", E51="nvh"),"",1)</f>
        <v/>
      </c>
      <c r="H51" s="285">
        <v>8</v>
      </c>
      <c r="I51" s="257"/>
      <c r="J51" s="278" t="str">
        <f>IF(I51=""," ",HLOOKUP(K51,'women dec'!$C$1:$Q$37,8,FALSE))</f>
        <v xml:space="preserve"> </v>
      </c>
      <c r="K51" s="278" t="e">
        <f t="shared" si="9"/>
        <v>#N/A</v>
      </c>
      <c r="L51" s="260"/>
      <c r="M51" s="261" t="str">
        <f>IF(OR(L51=0,L51="dis",L51="",L51=" ", L51="nvh"),"",1)</f>
        <v/>
      </c>
    </row>
    <row r="52" spans="1:13">
      <c r="A52" s="174" t="str">
        <f>'Men dec.'!A9</f>
        <v xml:space="preserve">M40         400m </v>
      </c>
      <c r="C52" s="279"/>
      <c r="D52" s="279"/>
      <c r="H52" s="283" t="str">
        <f>'women dec'!A9</f>
        <v>W40      400m</v>
      </c>
      <c r="J52" s="279"/>
      <c r="K52" s="279"/>
      <c r="L52" s="270"/>
      <c r="M52" s="255"/>
    </row>
    <row r="53" spans="1:13">
      <c r="A53" s="256" t="s">
        <v>23</v>
      </c>
      <c r="B53" s="257" t="s">
        <v>1</v>
      </c>
      <c r="C53" s="278" t="s">
        <v>3</v>
      </c>
      <c r="D53" s="278" t="s">
        <v>57</v>
      </c>
      <c r="E53" s="256" t="s">
        <v>58</v>
      </c>
      <c r="F53" s="258" t="s">
        <v>66</v>
      </c>
      <c r="H53" s="284" t="s">
        <v>23</v>
      </c>
      <c r="I53" s="257" t="s">
        <v>1</v>
      </c>
      <c r="J53" s="278" t="s">
        <v>3</v>
      </c>
      <c r="K53" s="278" t="s">
        <v>57</v>
      </c>
      <c r="L53" s="269" t="s">
        <v>58</v>
      </c>
      <c r="M53" s="258" t="s">
        <v>66</v>
      </c>
    </row>
    <row r="54" spans="1:13">
      <c r="A54" s="259">
        <v>1</v>
      </c>
      <c r="B54" s="257">
        <v>24</v>
      </c>
      <c r="C54" s="278" t="str">
        <f>IF(B54=""," ",HLOOKUP(D54,'Men dec.'!$C$1:$Q$28,9,FALSE))</f>
        <v>Adrian James</v>
      </c>
      <c r="D54" s="278" t="str">
        <f t="shared" ref="D54:D61" si="10">VLOOKUP(B54,$P$4:$Q$35,2,FALSE)</f>
        <v>Droitwich &amp; KSAC</v>
      </c>
      <c r="E54" s="260">
        <v>57.8</v>
      </c>
      <c r="F54" s="261">
        <f>IF(OR(E54=0,E54="dis",E54="",E54=" ", E54="nvh"),"",8)</f>
        <v>8</v>
      </c>
      <c r="G54" s="174">
        <v>12</v>
      </c>
      <c r="H54" s="285">
        <v>1</v>
      </c>
      <c r="I54" s="268">
        <v>64</v>
      </c>
      <c r="J54" s="278" t="str">
        <f>IF(I54=""," ",HLOOKUP(K54,'women dec'!$C$1:$Q$37,9,FALSE))</f>
        <v>Julie Rogers</v>
      </c>
      <c r="K54" s="278" t="str">
        <f t="shared" ref="K54:K61" si="11">VLOOKUP(I54,$S$4:$T$35,2,FALSE)</f>
        <v>Birchfield</v>
      </c>
      <c r="L54" s="260">
        <v>67.7</v>
      </c>
      <c r="M54" s="261">
        <f>IF(OR(L54=0,L54="dis",L54="",L54=" ", L54="nvh"),"",8)</f>
        <v>8</v>
      </c>
    </row>
    <row r="55" spans="1:13">
      <c r="A55" s="259">
        <v>2</v>
      </c>
      <c r="B55" s="257">
        <v>2</v>
      </c>
      <c r="C55" s="278" t="str">
        <f>IF(B55=""," ",HLOOKUP(D55,'Men dec.'!$C$1:$Q$28,9,FALSE))</f>
        <v>David Hanson</v>
      </c>
      <c r="D55" s="278" t="str">
        <f t="shared" si="10"/>
        <v>Sparkhill</v>
      </c>
      <c r="E55" s="260">
        <v>59</v>
      </c>
      <c r="F55" s="261">
        <f>IF(OR(E55=0,E55="dis",E55="",E55=" ", E55="nvh"),"",7)</f>
        <v>7</v>
      </c>
      <c r="H55" s="285">
        <v>2</v>
      </c>
      <c r="I55" s="257">
        <v>60</v>
      </c>
      <c r="J55" s="278" t="str">
        <f>IF(I55=""," ",HLOOKUP(K55,'women dec'!$C$1:$Q$37,9,FALSE))</f>
        <v>Julie Dale</v>
      </c>
      <c r="K55" s="278" t="str">
        <f t="shared" si="11"/>
        <v>Halesowen</v>
      </c>
      <c r="L55" s="260">
        <v>75.599999999999994</v>
      </c>
      <c r="M55" s="261">
        <f>IF(OR(L55=0,L55="dis",L55="",L55=" ", L55="nvh"),"",7)</f>
        <v>7</v>
      </c>
    </row>
    <row r="56" spans="1:13">
      <c r="A56" s="259">
        <v>3</v>
      </c>
      <c r="B56" s="257">
        <v>22</v>
      </c>
      <c r="C56" s="278" t="str">
        <f>IF(B56=""," ",HLOOKUP(D56,'Men dec.'!$C$1:$Q$28,9,FALSE))</f>
        <v>Calvin Scoltock</v>
      </c>
      <c r="D56" s="278" t="str">
        <f t="shared" si="10"/>
        <v>B &amp; R</v>
      </c>
      <c r="E56" s="260">
        <v>59.6</v>
      </c>
      <c r="F56" s="261">
        <f>IF(OR(E56=0,E56="dis",E56="",E56=" ", E56="nvh"),"",6)</f>
        <v>6</v>
      </c>
      <c r="H56" s="285">
        <v>3</v>
      </c>
      <c r="I56" s="257">
        <v>72</v>
      </c>
      <c r="J56" s="278" t="str">
        <f>IF(I56=""," ",HLOOKUP(K56,'women dec'!$C$1:$Q$37,9,FALSE))</f>
        <v>Debbie Ricci</v>
      </c>
      <c r="K56" s="278" t="str">
        <f t="shared" si="11"/>
        <v>B &amp; R</v>
      </c>
      <c r="L56" s="260">
        <v>77.8</v>
      </c>
      <c r="M56" s="261">
        <f>IF(OR(L56=0,L56="dis",L56="",L56=" ", L56="nvh"),"",6)</f>
        <v>6</v>
      </c>
    </row>
    <row r="57" spans="1:13">
      <c r="A57" s="259">
        <v>4</v>
      </c>
      <c r="B57" s="257">
        <v>10</v>
      </c>
      <c r="C57" s="278" t="str">
        <f>IF(B57=""," ",HLOOKUP(D57,'Men dec.'!$C$1:$Q$28,9,FALSE))</f>
        <v>Mike Neylon</v>
      </c>
      <c r="D57" s="278" t="str">
        <f t="shared" si="10"/>
        <v>Halesowen</v>
      </c>
      <c r="E57" s="260">
        <v>59.8</v>
      </c>
      <c r="F57" s="261">
        <f>IF(OR(E57=0,E57="dis",E57="",E57=" ", E57="nvh"),"",5)</f>
        <v>5</v>
      </c>
      <c r="H57" s="285">
        <v>4</v>
      </c>
      <c r="I57" s="257">
        <v>62</v>
      </c>
      <c r="J57" s="278" t="str">
        <f>IF(I57=""," ",HLOOKUP(K57,'women dec'!$C$1:$Q$37,9,FALSE))</f>
        <v>Tracy Miles</v>
      </c>
      <c r="K57" s="278" t="str">
        <f t="shared" si="11"/>
        <v>Worcester</v>
      </c>
      <c r="L57" s="260">
        <v>81.400000000000006</v>
      </c>
      <c r="M57" s="261">
        <f>IF(OR(L57=0,L57="dis",L57="",L57=" ", L57="nvh"),"",5)</f>
        <v>5</v>
      </c>
    </row>
    <row r="58" spans="1:13">
      <c r="A58" s="259">
        <v>5</v>
      </c>
      <c r="B58" s="257">
        <v>14</v>
      </c>
      <c r="C58" s="278" t="str">
        <f>IF(B58=""," ",HLOOKUP(D58,'Men dec.'!$C$1:$Q$28,9,FALSE))</f>
        <v>Connolly Meagher</v>
      </c>
      <c r="D58" s="278" t="str">
        <f t="shared" si="10"/>
        <v>Birchfield</v>
      </c>
      <c r="E58" s="260">
        <v>61.5</v>
      </c>
      <c r="F58" s="261">
        <f>IF(OR(E58=0,E58="dis",E58="",E58=" ", E58="nvh"),"",4)</f>
        <v>4</v>
      </c>
      <c r="H58" s="285">
        <v>5</v>
      </c>
      <c r="I58" s="257">
        <v>152</v>
      </c>
      <c r="J58" s="278" t="str">
        <f>IF(I58=""," ",HLOOKUP(K58,'women dec'!$C$1:$Q$37,9,FALSE))</f>
        <v>Manisha Parmar</v>
      </c>
      <c r="K58" s="278" t="str">
        <f t="shared" si="11"/>
        <v>Sparkhill</v>
      </c>
      <c r="L58" s="260">
        <v>102.1</v>
      </c>
      <c r="M58" s="261">
        <f>IF(OR(L58=0,L58="dis",L58="",L58=" ", L58="nvh"),"",4)</f>
        <v>4</v>
      </c>
    </row>
    <row r="59" spans="1:13">
      <c r="A59" s="259">
        <v>6</v>
      </c>
      <c r="B59" s="257">
        <v>12</v>
      </c>
      <c r="C59" s="278" t="str">
        <f>IF(B59=""," ",HLOOKUP(D59,'Men dec.'!$C$1:$Q$28,9,FALSE))</f>
        <v>Nick Hitchens</v>
      </c>
      <c r="D59" s="278" t="str">
        <f t="shared" si="10"/>
        <v>Worcester</v>
      </c>
      <c r="E59" s="260">
        <v>62.2</v>
      </c>
      <c r="F59" s="261">
        <f>IF(OR(E59=0,E59="dis",E59="",E59=" ", E59="nvh"),"",3)</f>
        <v>3</v>
      </c>
      <c r="H59" s="285">
        <v>6</v>
      </c>
      <c r="I59" s="257"/>
      <c r="J59" s="278" t="str">
        <f>IF(I59=""," ",HLOOKUP(K59,'women dec'!$C$1:$Q$37,9,FALSE))</f>
        <v xml:space="preserve"> </v>
      </c>
      <c r="K59" s="278" t="e">
        <f t="shared" si="11"/>
        <v>#N/A</v>
      </c>
      <c r="L59" s="260"/>
      <c r="M59" s="261" t="str">
        <f>IF(OR(L59=0,L59="dis",L59="",L59=" ", L59="nvh"),"",3)</f>
        <v/>
      </c>
    </row>
    <row r="60" spans="1:13">
      <c r="A60" s="259">
        <v>7</v>
      </c>
      <c r="B60" s="257">
        <v>36</v>
      </c>
      <c r="C60" s="278" t="str">
        <f>IF(B60=""," ",HLOOKUP(D60,'Men dec.'!$C$1:$Q$28,9,FALSE))</f>
        <v>Michael Elwell</v>
      </c>
      <c r="D60" s="278" t="str">
        <f t="shared" si="10"/>
        <v>MMAC</v>
      </c>
      <c r="E60" s="260">
        <v>83.9</v>
      </c>
      <c r="F60" s="261">
        <f>IF(OR(E60=0,E60="dis",E60="",E60=" ", E60="nvh"),"",2)</f>
        <v>2</v>
      </c>
      <c r="H60" s="285">
        <v>7</v>
      </c>
      <c r="I60" s="257"/>
      <c r="J60" s="278" t="str">
        <f>IF(I60=""," ",HLOOKUP(K60,'women dec'!$C$1:$Q$37,9,FALSE))</f>
        <v xml:space="preserve"> </v>
      </c>
      <c r="K60" s="278" t="e">
        <f t="shared" si="11"/>
        <v>#N/A</v>
      </c>
      <c r="L60" s="260"/>
      <c r="M60" s="261" t="str">
        <f>IF(OR(L60=0,L60="dis",L60="",L60=" ", L60="nvh"),"",2)</f>
        <v/>
      </c>
    </row>
    <row r="61" spans="1:13">
      <c r="A61" s="259">
        <v>8</v>
      </c>
      <c r="B61" s="257"/>
      <c r="C61" s="278" t="str">
        <f>IF(B61=""," ",HLOOKUP(D61,'Men dec.'!$C$1:$Q$28,9,FALSE))</f>
        <v xml:space="preserve"> </v>
      </c>
      <c r="D61" s="278" t="e">
        <f t="shared" si="10"/>
        <v>#N/A</v>
      </c>
      <c r="E61" s="260"/>
      <c r="F61" s="261" t="str">
        <f>IF(OR(E61=0,E61="dis",E61="",E61=" ", E61="nvh"),"",1)</f>
        <v/>
      </c>
      <c r="H61" s="285">
        <v>8</v>
      </c>
      <c r="I61" s="257"/>
      <c r="J61" s="278" t="str">
        <f>IF(I61=""," ",HLOOKUP(K61,'women dec'!$C$1:$Q$37,9,FALSE))</f>
        <v xml:space="preserve"> </v>
      </c>
      <c r="K61" s="278" t="e">
        <f t="shared" si="11"/>
        <v>#N/A</v>
      </c>
      <c r="L61" s="260"/>
      <c r="M61" s="261" t="str">
        <f>IF(OR(L61=0,L61="dis",L61="",L61=" ", L61="nvh"),"",1)</f>
        <v/>
      </c>
    </row>
    <row r="62" spans="1:13">
      <c r="A62" s="174" t="str">
        <f>'Men dec.'!A10</f>
        <v>M50         400m</v>
      </c>
      <c r="C62" s="279"/>
      <c r="D62" s="279"/>
      <c r="H62" s="283" t="str">
        <f>'women dec'!A10</f>
        <v>W60      400m</v>
      </c>
      <c r="J62" s="279"/>
      <c r="K62" s="279"/>
      <c r="L62" s="270"/>
      <c r="M62" s="255"/>
    </row>
    <row r="63" spans="1:13">
      <c r="A63" s="256" t="s">
        <v>23</v>
      </c>
      <c r="B63" s="257" t="s">
        <v>1</v>
      </c>
      <c r="C63" s="278" t="s">
        <v>3</v>
      </c>
      <c r="D63" s="278" t="s">
        <v>57</v>
      </c>
      <c r="E63" s="256" t="s">
        <v>58</v>
      </c>
      <c r="F63" s="258" t="s">
        <v>66</v>
      </c>
      <c r="H63" s="284" t="s">
        <v>23</v>
      </c>
      <c r="I63" s="257" t="s">
        <v>1</v>
      </c>
      <c r="J63" s="278" t="s">
        <v>3</v>
      </c>
      <c r="K63" s="278" t="s">
        <v>57</v>
      </c>
      <c r="L63" s="269" t="s">
        <v>58</v>
      </c>
      <c r="M63" s="258" t="s">
        <v>66</v>
      </c>
    </row>
    <row r="64" spans="1:13">
      <c r="A64" s="259">
        <v>1</v>
      </c>
      <c r="B64" s="257">
        <v>11</v>
      </c>
      <c r="C64" s="278" t="str">
        <f>IF(B64=""," ",HLOOKUP(D64,'Men dec.'!$C$1:$Q$28,10,FALSE))</f>
        <v>Richard White</v>
      </c>
      <c r="D64" s="278" t="str">
        <f t="shared" ref="D64:D71" si="12">VLOOKUP(B64,$P$4:$Q$35,2,FALSE)</f>
        <v>Worcester</v>
      </c>
      <c r="E64" s="260">
        <v>58.3</v>
      </c>
      <c r="F64" s="261">
        <f>IF(OR(E64=0,E64="dis",E64="",E64=" ", E64="nvh"),"",8)</f>
        <v>8</v>
      </c>
      <c r="G64" s="174">
        <v>12</v>
      </c>
      <c r="H64" s="285">
        <v>1</v>
      </c>
      <c r="I64" s="268">
        <v>54</v>
      </c>
      <c r="J64" s="278" t="str">
        <f>IF(I64=""," ",HLOOKUP(K64,'women dec'!$C$1:$Q$37,10,FALSE))</f>
        <v>Nancy Hitchhough</v>
      </c>
      <c r="K64" s="278" t="str">
        <f t="shared" ref="K64:K71" si="13">VLOOKUP(I64,$S$4:$T$35,2,FALSE)</f>
        <v>DASH</v>
      </c>
      <c r="L64" s="260">
        <v>76.3</v>
      </c>
      <c r="M64" s="261">
        <f>IF(OR(L64=0,L64="dis",L64="",L64=" ", L64="nvh"),"",8)</f>
        <v>8</v>
      </c>
    </row>
    <row r="65" spans="1:13">
      <c r="A65" s="259">
        <v>2</v>
      </c>
      <c r="B65" s="257">
        <v>1</v>
      </c>
      <c r="C65" s="278" t="str">
        <f>IF(B65=""," ",HLOOKUP(D65,'Men dec.'!$C$1:$Q$28,10,FALSE))</f>
        <v>Simon Willington</v>
      </c>
      <c r="D65" s="278" t="str">
        <f t="shared" si="12"/>
        <v>Sparkhill</v>
      </c>
      <c r="E65" s="260">
        <v>72.7</v>
      </c>
      <c r="F65" s="261">
        <f>IF(OR(E65=0,E65="dis",E65="",E65=" ", E65="nvh"),"",7)</f>
        <v>7</v>
      </c>
      <c r="H65" s="285">
        <v>2</v>
      </c>
      <c r="I65" s="268">
        <v>64</v>
      </c>
      <c r="J65" s="278" t="str">
        <f>IF(I65=""," ",HLOOKUP(K65,'women dec'!$C$1:$Q$37,10,FALSE))</f>
        <v>Viv Bonner</v>
      </c>
      <c r="K65" s="278" t="str">
        <f t="shared" si="13"/>
        <v>Birchfield</v>
      </c>
      <c r="L65" s="260">
        <v>83.1</v>
      </c>
      <c r="M65" s="261">
        <f>IF(OR(L65=0,L65="dis",L65="",L65=" ", L65="nvh"),"",7)</f>
        <v>7</v>
      </c>
    </row>
    <row r="66" spans="1:13">
      <c r="A66" s="259">
        <v>3</v>
      </c>
      <c r="B66" s="257">
        <v>21</v>
      </c>
      <c r="C66" s="278" t="str">
        <f>IF(B66=""," ",HLOOKUP(D66,'Men dec.'!$C$1:$Q$28,10,FALSE))</f>
        <v>David Cleverley</v>
      </c>
      <c r="D66" s="278" t="str">
        <f t="shared" si="12"/>
        <v>B &amp; R</v>
      </c>
      <c r="E66" s="260">
        <v>78.900000000000006</v>
      </c>
      <c r="F66" s="261">
        <f>IF(OR(E66=0,E66="dis",E66="",E66=" ", E66="nvh"),"",6)</f>
        <v>6</v>
      </c>
      <c r="H66" s="285">
        <v>3</v>
      </c>
      <c r="I66" s="257">
        <v>62</v>
      </c>
      <c r="J66" s="278" t="str">
        <f>IF(I66=""," ",HLOOKUP(K66,'women dec'!$C$1:$Q$37,10,FALSE))</f>
        <v>Rebecca Hambrook</v>
      </c>
      <c r="K66" s="278" t="str">
        <f t="shared" si="13"/>
        <v>Worcester</v>
      </c>
      <c r="L66" s="260">
        <v>95.4</v>
      </c>
      <c r="M66" s="261">
        <f>IF(OR(L66=0,L66="dis",L66="",L66=" ", L66="nvh"),"",6)</f>
        <v>6</v>
      </c>
    </row>
    <row r="67" spans="1:13">
      <c r="A67" s="259">
        <v>4</v>
      </c>
      <c r="B67" s="257">
        <v>35</v>
      </c>
      <c r="C67" s="278" t="str">
        <f>IF(B67=""," ",HLOOKUP(D67,'Men dec.'!$C$1:$Q$28,10,FALSE))</f>
        <v>Robin MacDonald</v>
      </c>
      <c r="D67" s="278" t="str">
        <f t="shared" si="12"/>
        <v>MMAC</v>
      </c>
      <c r="E67" s="260">
        <v>82.7</v>
      </c>
      <c r="F67" s="261">
        <f>IF(OR(E67=0,E67="dis",E67="",E67=" ", E67="nvh"),"",5)</f>
        <v>5</v>
      </c>
      <c r="H67" s="285">
        <v>4</v>
      </c>
      <c r="I67" s="257">
        <v>152</v>
      </c>
      <c r="J67" s="278" t="str">
        <f>IF(I67=""," ",HLOOKUP(K67,'women dec'!$C$1:$Q$37,10,FALSE))</f>
        <v>Gill Millicheap</v>
      </c>
      <c r="K67" s="278" t="str">
        <f t="shared" si="13"/>
        <v>Sparkhill</v>
      </c>
      <c r="L67" s="260">
        <v>95.9</v>
      </c>
      <c r="M67" s="261">
        <f>IF(OR(L67=0,L67="dis",L67="",L67=" ", L67="nvh"),"",5)</f>
        <v>5</v>
      </c>
    </row>
    <row r="68" spans="1:13">
      <c r="A68" s="259">
        <v>5</v>
      </c>
      <c r="B68" s="257">
        <v>13</v>
      </c>
      <c r="C68" s="278" t="str">
        <f>IF(B68=""," ",HLOOKUP(D68,'Men dec.'!$C$1:$Q$28,10,FALSE))</f>
        <v>Wilf Morgan</v>
      </c>
      <c r="D68" s="278" t="str">
        <f t="shared" si="12"/>
        <v>Birchfield</v>
      </c>
      <c r="E68" s="260">
        <v>88.3</v>
      </c>
      <c r="F68" s="261">
        <f>IF(OR(E68=0,E68="dis",E68="",E68=" ", E68="nvh"),"",4)</f>
        <v>4</v>
      </c>
      <c r="H68" s="285">
        <v>5</v>
      </c>
      <c r="I68" s="257">
        <v>72</v>
      </c>
      <c r="J68" s="278" t="str">
        <f>IF(I68=""," ",HLOOKUP(K68,'women dec'!$C$1:$Q$37,10,FALSE))</f>
        <v>Rita Brownlie</v>
      </c>
      <c r="K68" s="278" t="str">
        <f t="shared" si="13"/>
        <v>B &amp; R</v>
      </c>
      <c r="L68" s="260">
        <v>101</v>
      </c>
      <c r="M68" s="261">
        <f>IF(OR(L68=0,L68="dis",L68="",L68=" ", L68="nvh"),"",4)</f>
        <v>4</v>
      </c>
    </row>
    <row r="69" spans="1:13">
      <c r="A69" s="259">
        <v>6</v>
      </c>
      <c r="B69" s="257"/>
      <c r="C69" s="278" t="str">
        <f>IF(B69=""," ",HLOOKUP(D69,'Men dec.'!$C$1:$Q$28,10,FALSE))</f>
        <v xml:space="preserve"> </v>
      </c>
      <c r="D69" s="278" t="e">
        <f t="shared" si="12"/>
        <v>#N/A</v>
      </c>
      <c r="E69" s="260"/>
      <c r="F69" s="261" t="str">
        <f>IF(OR(E69=0,E69="dis",E69="",E69=" ", E69="nvh"),"",3)</f>
        <v/>
      </c>
      <c r="H69" s="285">
        <v>6</v>
      </c>
      <c r="I69" s="257"/>
      <c r="J69" s="278" t="str">
        <f>IF(I69=""," ",HLOOKUP(K69,'women dec'!$C$1:$Q$37,10,FALSE))</f>
        <v xml:space="preserve"> </v>
      </c>
      <c r="K69" s="278" t="e">
        <f t="shared" si="13"/>
        <v>#N/A</v>
      </c>
      <c r="L69" s="260"/>
      <c r="M69" s="261" t="str">
        <f>IF(OR(L69=0,L69="dis",L69="",L69=" ", L69="nvh"),"",3)</f>
        <v/>
      </c>
    </row>
    <row r="70" spans="1:13">
      <c r="A70" s="259">
        <v>7</v>
      </c>
      <c r="B70" s="257"/>
      <c r="C70" s="278" t="str">
        <f>IF(B70=""," ",HLOOKUP(D70,'Men dec.'!$C$1:$Q$28,10,FALSE))</f>
        <v xml:space="preserve"> </v>
      </c>
      <c r="D70" s="278" t="e">
        <f t="shared" si="12"/>
        <v>#N/A</v>
      </c>
      <c r="E70" s="260"/>
      <c r="F70" s="261" t="str">
        <f>IF(OR(E70=0,E70="dis",E70="",E70=" ", E70="nvh"),"",2)</f>
        <v/>
      </c>
      <c r="H70" s="285">
        <v>7</v>
      </c>
      <c r="I70" s="257"/>
      <c r="J70" s="278" t="str">
        <f>IF(I70=""," ",HLOOKUP(K70,'women dec'!$C$1:$Q$37,10,FALSE))</f>
        <v xml:space="preserve"> </v>
      </c>
      <c r="K70" s="278" t="e">
        <f t="shared" si="13"/>
        <v>#N/A</v>
      </c>
      <c r="L70" s="260"/>
      <c r="M70" s="261" t="str">
        <f>IF(OR(L70=0,L70="dis",L70="",L70=" ", L70="nvh"),"",2)</f>
        <v/>
      </c>
    </row>
    <row r="71" spans="1:13">
      <c r="A71" s="259">
        <v>8</v>
      </c>
      <c r="B71" s="257"/>
      <c r="C71" s="278" t="str">
        <f>IF(B71=""," ",HLOOKUP(D71,'Men dec.'!$C$1:$Q$28,10,FALSE))</f>
        <v xml:space="preserve"> </v>
      </c>
      <c r="D71" s="278" t="e">
        <f t="shared" si="12"/>
        <v>#N/A</v>
      </c>
      <c r="E71" s="260"/>
      <c r="F71" s="261" t="str">
        <f>IF(OR(E71=0,E71="dis",E71="",E71=" ", E71="nvh"),"",1)</f>
        <v/>
      </c>
      <c r="H71" s="285">
        <v>8</v>
      </c>
      <c r="I71" s="257"/>
      <c r="J71" s="278" t="str">
        <f>IF(I71=""," ",HLOOKUP(K71,'women dec'!$C$1:$Q$37,10,FALSE))</f>
        <v xml:space="preserve"> </v>
      </c>
      <c r="K71" s="278" t="e">
        <f t="shared" si="13"/>
        <v>#N/A</v>
      </c>
      <c r="L71" s="260"/>
      <c r="M71" s="261" t="str">
        <f>IF(OR(L71=0,L71="dis",L71="",L71=" ", L71="nvh"),"",1)</f>
        <v/>
      </c>
    </row>
    <row r="72" spans="1:13">
      <c r="A72" s="174" t="str">
        <f>'Men dec.'!A11</f>
        <v>M40         2k Walk</v>
      </c>
      <c r="C72" s="279"/>
      <c r="D72" s="279"/>
      <c r="E72" s="272"/>
      <c r="H72" s="283" t="str">
        <f>'women dec'!A11</f>
        <v>W35      2k Walk</v>
      </c>
      <c r="J72" s="279"/>
      <c r="K72" s="279"/>
      <c r="L72" s="270"/>
      <c r="M72" s="255"/>
    </row>
    <row r="73" spans="1:13">
      <c r="A73" s="256" t="s">
        <v>23</v>
      </c>
      <c r="B73" s="257" t="s">
        <v>1</v>
      </c>
      <c r="C73" s="278" t="s">
        <v>3</v>
      </c>
      <c r="D73" s="278" t="s">
        <v>57</v>
      </c>
      <c r="E73" s="267" t="s">
        <v>58</v>
      </c>
      <c r="F73" s="258" t="s">
        <v>66</v>
      </c>
      <c r="H73" s="284" t="s">
        <v>23</v>
      </c>
      <c r="I73" s="257" t="s">
        <v>1</v>
      </c>
      <c r="J73" s="278" t="s">
        <v>3</v>
      </c>
      <c r="K73" s="278" t="s">
        <v>57</v>
      </c>
      <c r="L73" s="269" t="s">
        <v>58</v>
      </c>
      <c r="M73" s="258" t="s">
        <v>66</v>
      </c>
    </row>
    <row r="74" spans="1:13">
      <c r="A74" s="259">
        <v>1</v>
      </c>
      <c r="B74" s="257">
        <v>10</v>
      </c>
      <c r="C74" s="278" t="str">
        <f>IF(B74=""," ",HLOOKUP(D74,'Men dec.'!$C$1:$Q$28,11,FALSE))</f>
        <v>Kevin Monk</v>
      </c>
      <c r="D74" s="278" t="str">
        <f t="shared" ref="D74:D81" si="14">VLOOKUP(B74,$P$4:$Q$35,2,FALSE)</f>
        <v>Halesowen</v>
      </c>
      <c r="E74" s="322" t="s">
        <v>365</v>
      </c>
      <c r="F74" s="261">
        <f>IF(OR(E74=0,E74="dis",E74="",E74=" ", E74="nvh"),"",8)</f>
        <v>8</v>
      </c>
      <c r="G74" s="174">
        <v>12</v>
      </c>
      <c r="H74" s="285">
        <v>1</v>
      </c>
      <c r="I74" s="257">
        <v>59</v>
      </c>
      <c r="J74" s="278" t="str">
        <f>IF(I74=""," ",HLOOKUP(K74,'women dec'!$C$1:$Q$37,11,FALSE))</f>
        <v>Lynn Bellfield</v>
      </c>
      <c r="K74" s="278" t="str">
        <f t="shared" ref="K74:K81" si="15">VLOOKUP(I74,$S$4:$T$35,2,FALSE)</f>
        <v>Halesowen</v>
      </c>
      <c r="L74" s="271" t="s">
        <v>377</v>
      </c>
      <c r="M74" s="261">
        <f>IF(OR(L74=0,L74="dis",L74="",L74=" ", L74="nvh"),"",8)</f>
        <v>8</v>
      </c>
    </row>
    <row r="75" spans="1:13">
      <c r="A75" s="259">
        <v>2</v>
      </c>
      <c r="B75" s="257">
        <v>14</v>
      </c>
      <c r="C75" s="278" t="str">
        <f>IF(B75=""," ",HLOOKUP(D75,'Men dec.'!$C$1:$Q$28,11,FALSE))</f>
        <v>John Constandinou</v>
      </c>
      <c r="D75" s="278" t="str">
        <f t="shared" si="14"/>
        <v>Birchfield</v>
      </c>
      <c r="E75" s="323" t="s">
        <v>366</v>
      </c>
      <c r="F75" s="261">
        <f>IF(OR(E75=0,E75="dis",E75="",E75=" ", E75="nvh"),"",7)</f>
        <v>7</v>
      </c>
      <c r="H75" s="285">
        <v>2</v>
      </c>
      <c r="I75" s="257">
        <v>71</v>
      </c>
      <c r="J75" s="278" t="str">
        <f>IF(I75=""," ",HLOOKUP(K75,'women dec'!$C$1:$Q$37,11,FALSE))</f>
        <v>Yasmine Al-Daftary</v>
      </c>
      <c r="K75" s="278" t="str">
        <f t="shared" si="15"/>
        <v>B &amp; R</v>
      </c>
      <c r="L75" s="271" t="s">
        <v>378</v>
      </c>
      <c r="M75" s="261">
        <f>IF(OR(L75=0,L75="dis",L75="",L75=" ", L75="nvh"),"",7)</f>
        <v>7</v>
      </c>
    </row>
    <row r="76" spans="1:13">
      <c r="A76" s="259">
        <v>3</v>
      </c>
      <c r="B76" s="257">
        <v>22</v>
      </c>
      <c r="C76" s="278" t="str">
        <f>IF(B76=""," ",HLOOKUP(D76,'Men dec.'!$C$1:$Q$28,11,FALSE))</f>
        <v>Calvin Scoltock</v>
      </c>
      <c r="D76" s="278" t="str">
        <f t="shared" si="14"/>
        <v>B &amp; R</v>
      </c>
      <c r="E76" s="323" t="s">
        <v>367</v>
      </c>
      <c r="F76" s="261">
        <f>IF(OR(E76=0,E76="dis",E76="",E76=" ", E76="nvh"),"",6)</f>
        <v>6</v>
      </c>
      <c r="H76" s="285">
        <v>3</v>
      </c>
      <c r="I76" s="257">
        <v>151</v>
      </c>
      <c r="J76" s="278" t="str">
        <f>IF(I76=""," ",HLOOKUP(K76,'women dec'!$C$1:$Q$37,11,FALSE))</f>
        <v>Megan Harris</v>
      </c>
      <c r="K76" s="278" t="str">
        <f t="shared" si="15"/>
        <v>Sparkhill</v>
      </c>
      <c r="L76" s="271" t="s">
        <v>379</v>
      </c>
      <c r="M76" s="261">
        <f>IF(OR(L76=0,L76="dis",L76="",L76=" ", L76="nvh"),"",6)</f>
        <v>6</v>
      </c>
    </row>
    <row r="77" spans="1:13">
      <c r="A77" s="259">
        <v>4</v>
      </c>
      <c r="B77" s="257">
        <v>12</v>
      </c>
      <c r="C77" s="278" t="str">
        <f>IF(B77=""," ",HLOOKUP(D77,'Men dec.'!$C$1:$Q$28,11,FALSE))</f>
        <v>Mark Palethorpe</v>
      </c>
      <c r="D77" s="278" t="str">
        <f t="shared" si="14"/>
        <v>Worcester</v>
      </c>
      <c r="E77" s="323" t="s">
        <v>368</v>
      </c>
      <c r="F77" s="261">
        <f>IF(OR(E77=0,E77="dis",E77="",E77=" ", E77="nvh"),"",5)</f>
        <v>5</v>
      </c>
      <c r="H77" s="285">
        <v>4</v>
      </c>
      <c r="I77" s="257"/>
      <c r="J77" s="278" t="str">
        <f>IF(I77=""," ",HLOOKUP(K77,'women dec'!$C$1:$Q$37,11,FALSE))</f>
        <v xml:space="preserve"> </v>
      </c>
      <c r="K77" s="278" t="e">
        <f t="shared" si="15"/>
        <v>#N/A</v>
      </c>
      <c r="L77" s="271"/>
      <c r="M77" s="261" t="str">
        <f>IF(OR(L77=0,L77="dis",L77="",L77=" ", L77="nvh"),"",5)</f>
        <v/>
      </c>
    </row>
    <row r="78" spans="1:13">
      <c r="A78" s="259">
        <v>5</v>
      </c>
      <c r="B78" s="257">
        <v>4</v>
      </c>
      <c r="C78" s="278" t="str">
        <f>IF(B78=""," ",HLOOKUP(D78,'Men dec.'!$C$1:$Q$28,11,FALSE))</f>
        <v>Mike Horton</v>
      </c>
      <c r="D78" s="278" t="str">
        <f t="shared" si="14"/>
        <v>DASH</v>
      </c>
      <c r="E78" s="323" t="s">
        <v>369</v>
      </c>
      <c r="F78" s="261">
        <f>IF(OR(E78=0,E78="dis",E78="",E78=" ", E78="nvh"),"",4)</f>
        <v>4</v>
      </c>
      <c r="H78" s="285">
        <v>5</v>
      </c>
      <c r="I78" s="257"/>
      <c r="J78" s="278" t="str">
        <f>IF(I78=""," ",HLOOKUP(K78,'women dec'!$C$1:$Q$37,11,FALSE))</f>
        <v xml:space="preserve"> </v>
      </c>
      <c r="K78" s="278" t="e">
        <f t="shared" si="15"/>
        <v>#N/A</v>
      </c>
      <c r="L78" s="271"/>
      <c r="M78" s="261" t="str">
        <f>IF(OR(L78=0,L78="dis",L78="",L78=" ", L78="nvh"),"",4)</f>
        <v/>
      </c>
    </row>
    <row r="79" spans="1:13">
      <c r="A79" s="259">
        <v>6</v>
      </c>
      <c r="B79" s="257">
        <v>2</v>
      </c>
      <c r="C79" s="278" t="str">
        <f>IF(B79=""," ",HLOOKUP(D79,'Men dec.'!$C$1:$Q$28,11,FALSE))</f>
        <v>Martin Millicheap</v>
      </c>
      <c r="D79" s="278" t="str">
        <f t="shared" si="14"/>
        <v>Sparkhill</v>
      </c>
      <c r="E79" s="323" t="s">
        <v>370</v>
      </c>
      <c r="F79" s="261">
        <f>IF(OR(E79=0,E79="dis",E79="",E79=" ", E79="nvh"),"",3)</f>
        <v>3</v>
      </c>
      <c r="H79" s="285">
        <v>6</v>
      </c>
      <c r="I79" s="257"/>
      <c r="J79" s="278" t="str">
        <f>IF(I79=""," ",HLOOKUP(K79,'women dec'!$C$1:$Q$37,11,FALSE))</f>
        <v xml:space="preserve"> </v>
      </c>
      <c r="K79" s="278" t="e">
        <f t="shared" si="15"/>
        <v>#N/A</v>
      </c>
      <c r="L79" s="271"/>
      <c r="M79" s="261" t="str">
        <f>IF(OR(L79=0,L79="dis",L79="",L79=" ", L79="nvh"),"",3)</f>
        <v/>
      </c>
    </row>
    <row r="80" spans="1:13">
      <c r="A80" s="259">
        <v>7</v>
      </c>
      <c r="B80" s="257"/>
      <c r="C80" s="278" t="str">
        <f>IF(B80=""," ",HLOOKUP(D80,'Men dec.'!$C$1:$Q$28,11,FALSE))</f>
        <v xml:space="preserve"> </v>
      </c>
      <c r="D80" s="278" t="e">
        <f t="shared" si="14"/>
        <v>#N/A</v>
      </c>
      <c r="E80" s="322"/>
      <c r="F80" s="261" t="str">
        <f>IF(OR(E80=0,E80="dis",E80="",E80=" ", E80="nvh"),"",2)</f>
        <v/>
      </c>
      <c r="H80" s="285">
        <v>7</v>
      </c>
      <c r="I80" s="257"/>
      <c r="J80" s="278" t="str">
        <f>IF(I80=""," ",HLOOKUP(K80,'women dec'!$C$1:$Q$37,11,FALSE))</f>
        <v xml:space="preserve"> </v>
      </c>
      <c r="K80" s="278" t="e">
        <f t="shared" si="15"/>
        <v>#N/A</v>
      </c>
      <c r="L80" s="269"/>
      <c r="M80" s="261" t="str">
        <f>IF(OR(L80=0,L80="dis",L80="",L80=" ", L80="nvh"),"",2)</f>
        <v/>
      </c>
    </row>
    <row r="81" spans="1:13">
      <c r="A81" s="259">
        <v>8</v>
      </c>
      <c r="B81" s="257"/>
      <c r="C81" s="278" t="str">
        <f>IF(B81=""," ",HLOOKUP(D81,'Men dec.'!$C$1:$Q$28,11,FALSE))</f>
        <v xml:space="preserve"> </v>
      </c>
      <c r="D81" s="278" t="e">
        <f t="shared" si="14"/>
        <v>#N/A</v>
      </c>
      <c r="E81" s="322"/>
      <c r="F81" s="261" t="str">
        <f>IF(OR(E81=0,E81="dis",E81="",E81=" ", E81="nvh"),"",1)</f>
        <v/>
      </c>
      <c r="H81" s="285">
        <v>8</v>
      </c>
      <c r="I81" s="257"/>
      <c r="J81" s="278" t="str">
        <f>IF(I81=""," ",HLOOKUP(K81,'women dec'!$C$1:$Q$37,11,FALSE))</f>
        <v xml:space="preserve"> </v>
      </c>
      <c r="K81" s="278" t="e">
        <f t="shared" si="15"/>
        <v>#N/A</v>
      </c>
      <c r="L81" s="269"/>
      <c r="M81" s="261" t="str">
        <f>IF(OR(L81=0,L81="dis",L81="",L81=" ", L81="nvh"),"",1)</f>
        <v/>
      </c>
    </row>
    <row r="82" spans="1:13">
      <c r="A82" s="174" t="str">
        <f>'Men dec.'!A12</f>
        <v xml:space="preserve">M60         2k Walk </v>
      </c>
      <c r="C82" s="279"/>
      <c r="D82" s="279"/>
      <c r="E82" s="272"/>
      <c r="H82" s="283" t="str">
        <f>'women dec'!A12</f>
        <v>W40      2k Walk</v>
      </c>
      <c r="J82" s="279"/>
      <c r="K82" s="279"/>
      <c r="L82" s="270"/>
      <c r="M82" s="255"/>
    </row>
    <row r="83" spans="1:13">
      <c r="A83" s="256" t="s">
        <v>23</v>
      </c>
      <c r="B83" s="257" t="s">
        <v>1</v>
      </c>
      <c r="C83" s="278" t="s">
        <v>3</v>
      </c>
      <c r="D83" s="278" t="s">
        <v>57</v>
      </c>
      <c r="E83" s="267" t="s">
        <v>58</v>
      </c>
      <c r="F83" s="258" t="s">
        <v>66</v>
      </c>
      <c r="H83" s="284" t="s">
        <v>23</v>
      </c>
      <c r="I83" s="257" t="s">
        <v>1</v>
      </c>
      <c r="J83" s="278" t="s">
        <v>3</v>
      </c>
      <c r="K83" s="278" t="s">
        <v>57</v>
      </c>
      <c r="L83" s="269" t="s">
        <v>58</v>
      </c>
      <c r="M83" s="258" t="s">
        <v>66</v>
      </c>
    </row>
    <row r="84" spans="1:13">
      <c r="A84" s="259">
        <v>1</v>
      </c>
      <c r="B84" s="257">
        <v>14</v>
      </c>
      <c r="C84" s="278" t="str">
        <f>IF(B84=""," ",HLOOKUP(D84,'Men dec.'!$C$1:$Q$28,12,FALSE))</f>
        <v>Peter Boszko</v>
      </c>
      <c r="D84" s="278" t="str">
        <f t="shared" ref="D84:D91" si="16">VLOOKUP(B84,$P$4:$Q$35,2,FALSE)</f>
        <v>Birchfield</v>
      </c>
      <c r="E84" s="323" t="s">
        <v>371</v>
      </c>
      <c r="F84" s="261">
        <f>IF(OR(E84=0,E84="dis",E84="",E84=" ", E84="nvh"),"",8)</f>
        <v>8</v>
      </c>
      <c r="G84" s="174">
        <v>12</v>
      </c>
      <c r="H84" s="285">
        <v>1</v>
      </c>
      <c r="I84" s="257">
        <v>62</v>
      </c>
      <c r="J84" s="278" t="str">
        <f>IF(I84=""," ",HLOOKUP(K84,'women dec'!$C$1:$Q$37,12,FALSE))</f>
        <v>Wendy Bennett</v>
      </c>
      <c r="K84" s="278" t="str">
        <f t="shared" ref="K84:K91" si="17">VLOOKUP(I84,$S$4:$T$35,2,FALSE)</f>
        <v>Worcester</v>
      </c>
      <c r="L84" s="271" t="s">
        <v>380</v>
      </c>
      <c r="M84" s="261">
        <f>IF(OR(L84=0,L84="dis",L84="",L84=" ", L84="nvh"),"",8)</f>
        <v>8</v>
      </c>
    </row>
    <row r="85" spans="1:13">
      <c r="A85" s="259">
        <v>2</v>
      </c>
      <c r="B85" s="257">
        <v>4</v>
      </c>
      <c r="C85" s="278" t="str">
        <f>IF(B85=""," ",HLOOKUP(D85,'Men dec.'!$C$1:$Q$28,12,FALSE))</f>
        <v>Glyn Jones</v>
      </c>
      <c r="D85" s="278" t="str">
        <f t="shared" si="16"/>
        <v>DASH</v>
      </c>
      <c r="E85" s="323" t="s">
        <v>372</v>
      </c>
      <c r="F85" s="261">
        <f>IF(OR(E85=0,E85="dis",E85="",E85=" ", E85="nvh"),"",7)</f>
        <v>7</v>
      </c>
      <c r="H85" s="285">
        <v>2</v>
      </c>
      <c r="I85" s="257">
        <v>60</v>
      </c>
      <c r="J85" s="278" t="str">
        <f>IF(I85=""," ",HLOOKUP(K85,'women dec'!$C$1:$Q$37,12,FALSE))</f>
        <v>Julie Bellfield</v>
      </c>
      <c r="K85" s="278" t="str">
        <f t="shared" si="17"/>
        <v>Halesowen</v>
      </c>
      <c r="L85" s="271" t="s">
        <v>381</v>
      </c>
      <c r="M85" s="261">
        <f>IF(OR(L85=0,L85="dis",L85="",L85=" ", L85="nvh"),"",7)</f>
        <v>7</v>
      </c>
    </row>
    <row r="86" spans="1:13">
      <c r="A86" s="259">
        <v>3</v>
      </c>
      <c r="B86" s="257">
        <v>2</v>
      </c>
      <c r="C86" s="278" t="str">
        <f>IF(B86=""," ",HLOOKUP(D86,'Men dec.'!$C$1:$Q$28,12,FALSE))</f>
        <v>David Winter</v>
      </c>
      <c r="D86" s="278" t="str">
        <f t="shared" si="16"/>
        <v>Sparkhill</v>
      </c>
      <c r="E86" s="323" t="s">
        <v>373</v>
      </c>
      <c r="F86" s="261">
        <f>IF(OR(E86=0,E86="dis",E86="",E86=" ", E86="nvh"),"",6)</f>
        <v>6</v>
      </c>
      <c r="H86" s="285">
        <v>3</v>
      </c>
      <c r="I86" s="257">
        <v>64</v>
      </c>
      <c r="J86" s="278" t="str">
        <f>IF(I86=""," ",HLOOKUP(K86,'women dec'!$C$1:$Q$37,12,FALSE))</f>
        <v>Zita McDonald</v>
      </c>
      <c r="K86" s="278" t="str">
        <f t="shared" si="17"/>
        <v>Birchfield</v>
      </c>
      <c r="L86" s="271" t="s">
        <v>376</v>
      </c>
      <c r="M86" s="261">
        <f>IF(OR(L86=0,L86="dis",L86="",L86=" ", L86="nvh"),"",6)</f>
        <v>6</v>
      </c>
    </row>
    <row r="87" spans="1:13">
      <c r="A87" s="259">
        <v>4</v>
      </c>
      <c r="B87" s="257">
        <v>21</v>
      </c>
      <c r="C87" s="278" t="str">
        <f>IF(B87=""," ",HLOOKUP(D87,'Men dec.'!$C$1:$Q$28,12,FALSE))</f>
        <v>Len Quartly</v>
      </c>
      <c r="D87" s="278" t="str">
        <f t="shared" si="16"/>
        <v>B &amp; R</v>
      </c>
      <c r="E87" s="323" t="s">
        <v>374</v>
      </c>
      <c r="F87" s="261">
        <f>IF(OR(E87=0,E87="dis",E87="",E87=" ", E87="nvh"),"",5)</f>
        <v>5</v>
      </c>
      <c r="H87" s="285">
        <v>4</v>
      </c>
      <c r="I87" s="257">
        <v>152</v>
      </c>
      <c r="J87" s="278" t="str">
        <f>IF(I87=""," ",HLOOKUP(K87,'women dec'!$C$1:$Q$37,12,FALSE))</f>
        <v>Hilary Mann</v>
      </c>
      <c r="K87" s="278" t="str">
        <f t="shared" si="17"/>
        <v>Sparkhill</v>
      </c>
      <c r="L87" s="271" t="s">
        <v>382</v>
      </c>
      <c r="M87" s="261">
        <f>IF(OR(L87=0,L87="dis",L87="",L87=" ", L87="nvh"),"",5)</f>
        <v>5</v>
      </c>
    </row>
    <row r="88" spans="1:13">
      <c r="A88" s="259">
        <v>5</v>
      </c>
      <c r="B88" s="257">
        <v>12</v>
      </c>
      <c r="C88" s="278" t="str">
        <f>IF(B88=""," ",HLOOKUP(D88,'Men dec.'!$C$1:$Q$28,12,FALSE))</f>
        <v>Les Scrivens</v>
      </c>
      <c r="D88" s="278" t="str">
        <f t="shared" si="16"/>
        <v>Worcester</v>
      </c>
      <c r="E88" s="323" t="s">
        <v>375</v>
      </c>
      <c r="F88" s="261">
        <f>IF(OR(E88=0,E88="dis",E88="",E88=" ", E88="nvh"),"",4)</f>
        <v>4</v>
      </c>
      <c r="H88" s="285">
        <v>5</v>
      </c>
      <c r="I88" s="257"/>
      <c r="J88" s="278" t="str">
        <f>IF(I88=""," ",HLOOKUP(K88,'women dec'!$C$1:$Q$37,12,FALSE))</f>
        <v xml:space="preserve"> </v>
      </c>
      <c r="K88" s="278" t="e">
        <f t="shared" si="17"/>
        <v>#N/A</v>
      </c>
      <c r="L88" s="271"/>
      <c r="M88" s="261" t="str">
        <f>IF(OR(L88=0,L88="dis",L88="",L88=" ", L88="nvh"),"",4)</f>
        <v/>
      </c>
    </row>
    <row r="89" spans="1:13">
      <c r="A89" s="259">
        <v>6</v>
      </c>
      <c r="B89" s="257"/>
      <c r="C89" s="278" t="str">
        <f>IF(B89=""," ",HLOOKUP(D89,'Men dec.'!$C$1:$Q$28,12,FALSE))</f>
        <v xml:space="preserve"> </v>
      </c>
      <c r="D89" s="278" t="e">
        <f t="shared" si="16"/>
        <v>#N/A</v>
      </c>
      <c r="E89" s="323"/>
      <c r="F89" s="261" t="str">
        <f>IF(OR(E89=0,E89="dis",E89="",E89=" ", E89="nvh"),"",3)</f>
        <v/>
      </c>
      <c r="H89" s="285">
        <v>6</v>
      </c>
      <c r="I89" s="257"/>
      <c r="J89" s="278" t="str">
        <f>IF(I89=""," ",HLOOKUP(K89,'women dec'!$C$1:$Q$37,12,FALSE))</f>
        <v xml:space="preserve"> </v>
      </c>
      <c r="K89" s="278" t="e">
        <f t="shared" si="17"/>
        <v>#N/A</v>
      </c>
      <c r="L89" s="269"/>
      <c r="M89" s="261" t="str">
        <f>IF(OR(L89=0,L89="dis",L89="",L89=" ", L89="nvh"),"",3)</f>
        <v/>
      </c>
    </row>
    <row r="90" spans="1:13">
      <c r="A90" s="259">
        <v>7</v>
      </c>
      <c r="B90" s="257"/>
      <c r="C90" s="278" t="str">
        <f>IF(B90=""," ",HLOOKUP(D90,'Men dec.'!$C$1:$Q$28,12,FALSE))</f>
        <v xml:space="preserve"> </v>
      </c>
      <c r="D90" s="278" t="e">
        <f t="shared" si="16"/>
        <v>#N/A</v>
      </c>
      <c r="E90" s="322"/>
      <c r="F90" s="261" t="str">
        <f>IF(OR(E90=0,E90="dis",E90="",E90=" ", E90="nvh"),"",2)</f>
        <v/>
      </c>
      <c r="H90" s="285">
        <v>7</v>
      </c>
      <c r="I90" s="257"/>
      <c r="J90" s="278" t="str">
        <f>IF(I90=""," ",HLOOKUP(K90,'women dec'!$C$1:$Q$37,12,FALSE))</f>
        <v xml:space="preserve"> </v>
      </c>
      <c r="K90" s="278" t="e">
        <f t="shared" si="17"/>
        <v>#N/A</v>
      </c>
      <c r="L90" s="269"/>
      <c r="M90" s="261" t="str">
        <f>IF(OR(L90=0,L90="dis",L90="",L90=" ", L90="nvh"),"",2)</f>
        <v/>
      </c>
    </row>
    <row r="91" spans="1:13">
      <c r="A91" s="259">
        <v>8</v>
      </c>
      <c r="B91" s="257"/>
      <c r="C91" s="278" t="str">
        <f>IF(B91=""," ",HLOOKUP(D91,'Men dec.'!$C$1:$Q$28,12,FALSE))</f>
        <v xml:space="preserve"> </v>
      </c>
      <c r="D91" s="278" t="e">
        <f t="shared" si="16"/>
        <v>#N/A</v>
      </c>
      <c r="E91" s="322"/>
      <c r="F91" s="261" t="str">
        <f>IF(OR(E91=0,E91="dis",E91="",E91=" ", E91="nvh"),"",1)</f>
        <v/>
      </c>
      <c r="H91" s="285">
        <v>8</v>
      </c>
      <c r="I91" s="257"/>
      <c r="J91" s="278" t="str">
        <f>IF(I91=""," ",HLOOKUP(K91,'women dec'!$C$1:$Q$37,12,FALSE))</f>
        <v xml:space="preserve"> </v>
      </c>
      <c r="K91" s="278" t="e">
        <f t="shared" si="17"/>
        <v>#N/A</v>
      </c>
      <c r="L91" s="269"/>
      <c r="M91" s="261" t="str">
        <f>IF(OR(L91=0,L91="dis",L91="",L91=" ", L91="nvh"),"",1)</f>
        <v/>
      </c>
    </row>
    <row r="92" spans="1:13">
      <c r="A92" s="174" t="str">
        <f>'Men dec.'!A13</f>
        <v>M35        1500m</v>
      </c>
      <c r="C92" s="279"/>
      <c r="D92" s="279"/>
      <c r="E92" s="272"/>
      <c r="H92" s="283" t="str">
        <f>'women dec'!A13</f>
        <v>W35      1500m</v>
      </c>
      <c r="J92" s="279"/>
      <c r="K92" s="279"/>
      <c r="L92" s="270"/>
      <c r="M92" s="255"/>
    </row>
    <row r="93" spans="1:13">
      <c r="A93" s="256" t="s">
        <v>23</v>
      </c>
      <c r="B93" s="257" t="s">
        <v>1</v>
      </c>
      <c r="C93" s="278" t="s">
        <v>3</v>
      </c>
      <c r="D93" s="278" t="s">
        <v>57</v>
      </c>
      <c r="E93" s="322" t="s">
        <v>58</v>
      </c>
      <c r="F93" s="258" t="s">
        <v>66</v>
      </c>
      <c r="H93" s="284" t="s">
        <v>23</v>
      </c>
      <c r="I93" s="257" t="s">
        <v>1</v>
      </c>
      <c r="J93" s="278" t="s">
        <v>3</v>
      </c>
      <c r="K93" s="278" t="s">
        <v>57</v>
      </c>
      <c r="L93" s="269" t="s">
        <v>58</v>
      </c>
      <c r="M93" s="258" t="s">
        <v>66</v>
      </c>
    </row>
    <row r="94" spans="1:13">
      <c r="A94" s="259">
        <v>1</v>
      </c>
      <c r="B94" s="257">
        <v>9</v>
      </c>
      <c r="C94" s="278" t="str">
        <f>IF(B94=""," ",HLOOKUP(D94,'Men dec.'!$C$1:$Q$28,13,FALSE))</f>
        <v>Nic Hazelwood</v>
      </c>
      <c r="D94" s="278" t="str">
        <f t="shared" ref="D94:D101" si="18">VLOOKUP(B94,$P$4:$Q$35,2,FALSE)</f>
        <v>Halesowen</v>
      </c>
      <c r="E94" s="323" t="s">
        <v>349</v>
      </c>
      <c r="F94" s="261">
        <f>IF(OR(E94=0,E94="dis",E94="",E94=" ", E94="nvh"),"",8)</f>
        <v>8</v>
      </c>
      <c r="H94" s="285">
        <v>1</v>
      </c>
      <c r="I94" s="257">
        <v>61</v>
      </c>
      <c r="J94" s="278" t="str">
        <f>IF(I94=""," ",HLOOKUP(K94,'women dec'!$C$1:$Q$37,13,FALSE))</f>
        <v>Becky Freeman</v>
      </c>
      <c r="K94" s="278" t="str">
        <f t="shared" ref="K94:K101" si="19">VLOOKUP(I94,$S$4:$T$35,2,FALSE)</f>
        <v>Worcester</v>
      </c>
      <c r="L94" s="271" t="s">
        <v>337</v>
      </c>
      <c r="M94" s="261">
        <f>IF(OR(L94=0,L94="dis",L94="",L94=" ", L94="nvh"),"",8)</f>
        <v>8</v>
      </c>
    </row>
    <row r="95" spans="1:13">
      <c r="A95" s="259">
        <v>2</v>
      </c>
      <c r="B95" s="257">
        <v>11</v>
      </c>
      <c r="C95" s="278" t="str">
        <f>IF(B95=""," ",HLOOKUP(D95,'Men dec.'!$C$1:$Q$28,13,FALSE))</f>
        <v>Dave Hall</v>
      </c>
      <c r="D95" s="278" t="str">
        <f t="shared" si="18"/>
        <v>Worcester</v>
      </c>
      <c r="E95" s="323" t="s">
        <v>350</v>
      </c>
      <c r="F95" s="261">
        <f>IF(OR(E95=0,E95="dis",E95="",E95=" ", E95="nvh"),"",7)</f>
        <v>7</v>
      </c>
      <c r="H95" s="285">
        <v>2</v>
      </c>
      <c r="I95" s="257">
        <v>59</v>
      </c>
      <c r="J95" s="278" t="str">
        <f>IF(I95=""," ",HLOOKUP(K95,'women dec'!$C$1:$Q$37,13,FALSE))</f>
        <v>Sam Morton</v>
      </c>
      <c r="K95" s="278" t="str">
        <f t="shared" si="19"/>
        <v>Halesowen</v>
      </c>
      <c r="L95" s="271" t="s">
        <v>338</v>
      </c>
      <c r="M95" s="261">
        <f>IF(OR(L95=0,L95="dis",L95="",L95=" ", L95="nvh"),"",7)</f>
        <v>7</v>
      </c>
    </row>
    <row r="96" spans="1:13">
      <c r="A96" s="259">
        <v>3</v>
      </c>
      <c r="B96" s="257">
        <v>13</v>
      </c>
      <c r="C96" s="278" t="str">
        <f>IF(B96=""," ",HLOOKUP(D96,'Men dec.'!$C$1:$Q$28,13,FALSE))</f>
        <v>Johnny  Cullen</v>
      </c>
      <c r="D96" s="278" t="str">
        <f t="shared" si="18"/>
        <v>Birchfield</v>
      </c>
      <c r="E96" s="323" t="s">
        <v>351</v>
      </c>
      <c r="F96" s="261">
        <f>IF(OR(E96=0,E96="dis",E96="",E96=" ", E96="nvh"),"",6)</f>
        <v>6</v>
      </c>
      <c r="H96" s="285">
        <v>3</v>
      </c>
      <c r="I96" s="257">
        <v>151</v>
      </c>
      <c r="J96" s="278" t="str">
        <f>IF(I96=""," ",HLOOKUP(K96,'women dec'!$C$1:$Q$37,13,FALSE))</f>
        <v>Stella Denniss</v>
      </c>
      <c r="K96" s="278" t="str">
        <f t="shared" si="19"/>
        <v>Sparkhill</v>
      </c>
      <c r="L96" s="271" t="s">
        <v>339</v>
      </c>
      <c r="M96" s="261">
        <f>IF(OR(L96=0,L96="dis",L96="",L96=" ", L96="nvh"),"",6)</f>
        <v>6</v>
      </c>
    </row>
    <row r="97" spans="1:13">
      <c r="A97" s="259">
        <v>4</v>
      </c>
      <c r="B97" s="257">
        <v>21</v>
      </c>
      <c r="C97" s="278" t="str">
        <f>IF(B97=""," ",HLOOKUP(D97,'Men dec.'!$C$1:$Q$28,13,FALSE))</f>
        <v>Andy Freeman</v>
      </c>
      <c r="D97" s="278" t="str">
        <f t="shared" si="18"/>
        <v>B &amp; R</v>
      </c>
      <c r="E97" s="323" t="s">
        <v>352</v>
      </c>
      <c r="F97" s="261">
        <f>IF(OR(E97=0,E97="dis",E97="",E97=" ", E97="nvh"),"",5)</f>
        <v>5</v>
      </c>
      <c r="H97" s="285">
        <v>4</v>
      </c>
      <c r="I97" s="257"/>
      <c r="J97" s="278" t="str">
        <f>IF(I97=""," ",HLOOKUP(K97,'women dec'!$C$1:$Q$37,13,FALSE))</f>
        <v xml:space="preserve"> </v>
      </c>
      <c r="K97" s="278" t="e">
        <f t="shared" si="19"/>
        <v>#N/A</v>
      </c>
      <c r="L97" s="271"/>
      <c r="M97" s="261" t="str">
        <f>IF(OR(L97=0,L97="dis",L97="",L97=" ", L97="nvh"),"",5)</f>
        <v/>
      </c>
    </row>
    <row r="98" spans="1:13">
      <c r="A98" s="259">
        <v>5</v>
      </c>
      <c r="B98" s="257">
        <v>1</v>
      </c>
      <c r="C98" s="278" t="str">
        <f>IF(B98=""," ",HLOOKUP(D98,'Men dec.'!$C$1:$Q$28,13,FALSE))</f>
        <v>Rob Mills</v>
      </c>
      <c r="D98" s="278" t="str">
        <f t="shared" si="18"/>
        <v>Sparkhill</v>
      </c>
      <c r="E98" s="323" t="s">
        <v>354</v>
      </c>
      <c r="F98" s="261">
        <f>IF(OR(E98=0,E98="dis",E98="",E98=" ", E98="nvh"),"",4)</f>
        <v>4</v>
      </c>
      <c r="H98" s="285">
        <v>5</v>
      </c>
      <c r="I98" s="257"/>
      <c r="J98" s="278" t="str">
        <f>IF(I98=""," ",HLOOKUP(K98,'women dec'!$C$1:$Q$37,13,FALSE))</f>
        <v xml:space="preserve"> </v>
      </c>
      <c r="K98" s="278" t="e">
        <f t="shared" si="19"/>
        <v>#N/A</v>
      </c>
      <c r="L98" s="271"/>
      <c r="M98" s="261" t="str">
        <f>IF(OR(L98=0,L98="dis",L98="",L98=" ", L98="nvh"),"",4)</f>
        <v/>
      </c>
    </row>
    <row r="99" spans="1:13">
      <c r="A99" s="259">
        <v>6</v>
      </c>
      <c r="B99" s="257"/>
      <c r="C99" s="278" t="str">
        <f>IF(B99=""," ",HLOOKUP(D99,'Men dec.'!$C$1:$Q$28,13,FALSE))</f>
        <v xml:space="preserve"> </v>
      </c>
      <c r="D99" s="278" t="e">
        <f t="shared" si="18"/>
        <v>#N/A</v>
      </c>
      <c r="E99" s="322"/>
      <c r="F99" s="261" t="str">
        <f>IF(OR(E99=0,E99="dis",E99="",E99=" ", E99="nvh"),"",3)</f>
        <v/>
      </c>
      <c r="H99" s="285">
        <v>6</v>
      </c>
      <c r="I99" s="257"/>
      <c r="J99" s="278" t="str">
        <f>IF(I99=""," ",HLOOKUP(K99,'women dec'!$C$1:$Q$37,13,FALSE))</f>
        <v xml:space="preserve"> </v>
      </c>
      <c r="K99" s="278" t="e">
        <f t="shared" si="19"/>
        <v>#N/A</v>
      </c>
      <c r="L99" s="269"/>
      <c r="M99" s="261" t="str">
        <f>IF(OR(L99=0,L99="dis",L99="",L99=" ", L99="nvh"),"",3)</f>
        <v/>
      </c>
    </row>
    <row r="100" spans="1:13">
      <c r="A100" s="259">
        <v>7</v>
      </c>
      <c r="B100" s="257"/>
      <c r="C100" s="278" t="str">
        <f>IF(B100=""," ",HLOOKUP(D100,'Men dec.'!$C$1:$Q$28,13,FALSE))</f>
        <v xml:space="preserve"> </v>
      </c>
      <c r="D100" s="278" t="e">
        <f t="shared" si="18"/>
        <v>#N/A</v>
      </c>
      <c r="E100" s="322"/>
      <c r="F100" s="261" t="str">
        <f>IF(OR(E100=0,E100="dis",E100="",E100=" ", E100="nvh"),"",2)</f>
        <v/>
      </c>
      <c r="H100" s="285">
        <v>7</v>
      </c>
      <c r="I100" s="257"/>
      <c r="J100" s="278" t="str">
        <f>IF(I100=""," ",HLOOKUP(K100,'women dec'!$C$1:$Q$37,13,FALSE))</f>
        <v xml:space="preserve"> </v>
      </c>
      <c r="K100" s="278" t="e">
        <f t="shared" si="19"/>
        <v>#N/A</v>
      </c>
      <c r="L100" s="269"/>
      <c r="M100" s="261" t="str">
        <f>IF(OR(L100=0,L100="dis",L100="",L100=" ", L100="nvh"),"",2)</f>
        <v/>
      </c>
    </row>
    <row r="101" spans="1:13">
      <c r="A101" s="259">
        <v>8</v>
      </c>
      <c r="B101" s="257"/>
      <c r="C101" s="278" t="str">
        <f>IF(B101=""," ",HLOOKUP(D101,'Men dec.'!$C$1:$Q$28,13,FALSE))</f>
        <v xml:space="preserve"> </v>
      </c>
      <c r="D101" s="278" t="e">
        <f t="shared" si="18"/>
        <v>#N/A</v>
      </c>
      <c r="E101" s="322"/>
      <c r="F101" s="261" t="str">
        <f>IF(OR(E101=0,E101="dis",E101="",E101=" ", E101="nvh"),"",1)</f>
        <v/>
      </c>
      <c r="H101" s="285">
        <v>8</v>
      </c>
      <c r="I101" s="257"/>
      <c r="J101" s="278" t="str">
        <f>IF(I101=""," ",HLOOKUP(K101,'women dec'!$C$1:$Q$37,13,FALSE))</f>
        <v xml:space="preserve"> </v>
      </c>
      <c r="K101" s="278" t="e">
        <f t="shared" si="19"/>
        <v>#N/A</v>
      </c>
      <c r="L101" s="269"/>
      <c r="M101" s="261" t="str">
        <f>IF(OR(L101=0,L101="dis",L101="",L101=" ", L101="nvh"),"",1)</f>
        <v/>
      </c>
    </row>
    <row r="102" spans="1:13">
      <c r="A102" s="174" t="str">
        <f>'Men dec.'!A14</f>
        <v xml:space="preserve">M40        1500m </v>
      </c>
      <c r="C102" s="279"/>
      <c r="D102" s="279"/>
      <c r="E102" s="272"/>
      <c r="H102" s="283" t="str">
        <f>'women dec'!A14</f>
        <v>W40      1500m</v>
      </c>
      <c r="J102" s="279"/>
      <c r="K102" s="279"/>
      <c r="L102" s="270"/>
      <c r="M102" s="255"/>
    </row>
    <row r="103" spans="1:13">
      <c r="A103" s="256" t="s">
        <v>23</v>
      </c>
      <c r="B103" s="257" t="s">
        <v>1</v>
      </c>
      <c r="C103" s="278" t="s">
        <v>3</v>
      </c>
      <c r="D103" s="278" t="s">
        <v>57</v>
      </c>
      <c r="E103" s="322" t="s">
        <v>58</v>
      </c>
      <c r="F103" s="258" t="s">
        <v>66</v>
      </c>
      <c r="H103" s="284" t="s">
        <v>23</v>
      </c>
      <c r="I103" s="257" t="s">
        <v>1</v>
      </c>
      <c r="J103" s="278" t="s">
        <v>3</v>
      </c>
      <c r="K103" s="278" t="s">
        <v>57</v>
      </c>
      <c r="L103" s="269" t="s">
        <v>58</v>
      </c>
      <c r="M103" s="258" t="s">
        <v>66</v>
      </c>
    </row>
    <row r="104" spans="1:13">
      <c r="A104" s="259">
        <v>1</v>
      </c>
      <c r="B104" s="257">
        <v>12</v>
      </c>
      <c r="C104" s="278" t="str">
        <f>IF(B104=""," ",HLOOKUP(D104,'Men dec.'!$C$1:$Q$28,14,FALSE))</f>
        <v>Warren Miles</v>
      </c>
      <c r="D104" s="278" t="str">
        <f t="shared" ref="D104:D111" si="20">VLOOKUP(B104,$P$4:$Q$35,2,FALSE)</f>
        <v>Worcester</v>
      </c>
      <c r="E104" s="322" t="s">
        <v>355</v>
      </c>
      <c r="F104" s="261">
        <f>IF(OR(E104=0,E104="dis",E104="",E104=" ", E104="nvh"),"",8)</f>
        <v>8</v>
      </c>
      <c r="H104" s="285">
        <v>1</v>
      </c>
      <c r="I104" s="257">
        <v>72</v>
      </c>
      <c r="J104" s="278" t="str">
        <f>IF(I104=""," ",HLOOKUP(K104,'women dec'!$C$1:$Q$37,14,FALSE))</f>
        <v>Becky Salvey</v>
      </c>
      <c r="K104" s="278" t="str">
        <f t="shared" ref="K104:K111" si="21">VLOOKUP(I104,$S$4:$T$35,2,FALSE)</f>
        <v>B &amp; R</v>
      </c>
      <c r="L104" s="271" t="s">
        <v>341</v>
      </c>
      <c r="M104" s="261">
        <f>IF(OR(L104=0,L104="dis",L104="",L104=" ", L104="nvh"),"",8)</f>
        <v>8</v>
      </c>
    </row>
    <row r="105" spans="1:13">
      <c r="A105" s="259">
        <v>2</v>
      </c>
      <c r="B105" s="257">
        <v>10</v>
      </c>
      <c r="C105" s="278" t="str">
        <f>IF(B105=""," ",HLOOKUP(D105,'Men dec.'!$C$1:$Q$28,14,FALSE))</f>
        <v>Mark Hadley</v>
      </c>
      <c r="D105" s="278" t="str">
        <f t="shared" si="20"/>
        <v>Halesowen</v>
      </c>
      <c r="E105" s="322" t="s">
        <v>356</v>
      </c>
      <c r="F105" s="261">
        <f>IF(OR(E105=0,E105="dis",E105="",E105=" ", E105="nvh"),"",7)</f>
        <v>7</v>
      </c>
      <c r="H105" s="285">
        <v>2</v>
      </c>
      <c r="I105" s="257">
        <v>62</v>
      </c>
      <c r="J105" s="278" t="str">
        <f>IF(I105=""," ",HLOOKUP(K105,'women dec'!$C$1:$Q$37,14,FALSE))</f>
        <v>Tracy Miles</v>
      </c>
      <c r="K105" s="278" t="str">
        <f t="shared" si="21"/>
        <v>Worcester</v>
      </c>
      <c r="L105" s="271" t="s">
        <v>342</v>
      </c>
      <c r="M105" s="261">
        <f>IF(OR(L105=0,L105="dis",L105="",L105=" ", L105="nvh"),"",7)</f>
        <v>7</v>
      </c>
    </row>
    <row r="106" spans="1:13">
      <c r="A106" s="259">
        <v>3</v>
      </c>
      <c r="B106" s="257">
        <v>36</v>
      </c>
      <c r="C106" s="278" t="str">
        <f>IF(B106=""," ",HLOOKUP(D106,'Men dec.'!$C$1:$Q$28,14,FALSE))</f>
        <v>Carson Tweedie</v>
      </c>
      <c r="D106" s="278" t="str">
        <f t="shared" si="20"/>
        <v>MMAC</v>
      </c>
      <c r="E106" s="322" t="s">
        <v>357</v>
      </c>
      <c r="F106" s="261">
        <f>IF(OR(E106=0,E106="dis",E106="",E106=" ", E106="nvh"),"",6)</f>
        <v>6</v>
      </c>
      <c r="H106" s="285">
        <v>3</v>
      </c>
      <c r="I106" s="257">
        <v>60</v>
      </c>
      <c r="J106" s="278" t="str">
        <f>IF(I106=""," ",HLOOKUP(K106,'women dec'!$C$1:$Q$37,14,FALSE))</f>
        <v>Anna Cosimetti</v>
      </c>
      <c r="K106" s="278" t="str">
        <f t="shared" si="21"/>
        <v>Halesowen</v>
      </c>
      <c r="L106" s="271" t="s">
        <v>343</v>
      </c>
      <c r="M106" s="261">
        <f>IF(OR(L106=0,L106="dis",L106="",L106=" ", L106="nvh"),"",6)</f>
        <v>6</v>
      </c>
    </row>
    <row r="107" spans="1:13">
      <c r="A107" s="259">
        <v>4</v>
      </c>
      <c r="B107" s="257">
        <v>22</v>
      </c>
      <c r="C107" s="278" t="str">
        <f>IF(B107=""," ",HLOOKUP(D107,'Men dec.'!$C$1:$Q$28,14,FALSE))</f>
        <v>Dean Hartshorne</v>
      </c>
      <c r="D107" s="278" t="str">
        <f t="shared" si="20"/>
        <v>B &amp; R</v>
      </c>
      <c r="E107" s="323" t="s">
        <v>353</v>
      </c>
      <c r="F107" s="261">
        <f>IF(OR(E107=0,E107="dis",E107="",E107=" ", E107="nvh"),"",5)</f>
        <v>5</v>
      </c>
      <c r="H107" s="285">
        <v>4</v>
      </c>
      <c r="I107" s="257">
        <v>54</v>
      </c>
      <c r="J107" s="278" t="str">
        <f>IF(I107=""," ",HLOOKUP(K107,'women dec'!$C$1:$Q$37,14,FALSE))</f>
        <v>Elaine Restorick</v>
      </c>
      <c r="K107" s="278" t="str">
        <f t="shared" si="21"/>
        <v>DASH</v>
      </c>
      <c r="L107" s="271" t="s">
        <v>344</v>
      </c>
      <c r="M107" s="261">
        <f>IF(OR(L107=0,L107="dis",L107="",L107=" ", L107="nvh"),"",5)</f>
        <v>5</v>
      </c>
    </row>
    <row r="108" spans="1:13">
      <c r="A108" s="259">
        <v>5</v>
      </c>
      <c r="B108" s="257">
        <v>2</v>
      </c>
      <c r="C108" s="278" t="str">
        <f>IF(B108=""," ",HLOOKUP(D108,'Men dec.'!$C$1:$Q$28,14,FALSE))</f>
        <v>Paul Shipway</v>
      </c>
      <c r="D108" s="278" t="str">
        <f t="shared" si="20"/>
        <v>Sparkhill</v>
      </c>
      <c r="E108" s="323" t="s">
        <v>358</v>
      </c>
      <c r="F108" s="261">
        <f>IF(OR(E108=0,E108="dis",E108="",E108=" ", E108="nvh"),"",4)</f>
        <v>4</v>
      </c>
      <c r="H108" s="285">
        <v>5</v>
      </c>
      <c r="I108" s="257">
        <v>152</v>
      </c>
      <c r="J108" s="278" t="str">
        <f>IF(I108=""," ",HLOOKUP(K108,'women dec'!$C$1:$Q$37,14,FALSE))</f>
        <v>Manisha Parmar</v>
      </c>
      <c r="K108" s="278" t="str">
        <f t="shared" si="21"/>
        <v>Sparkhill</v>
      </c>
      <c r="L108" s="271" t="s">
        <v>345</v>
      </c>
      <c r="M108" s="261">
        <f>IF(OR(L108=0,L108="dis",L108="",L108=" ", L108="nvh"),"",4)</f>
        <v>4</v>
      </c>
    </row>
    <row r="109" spans="1:13">
      <c r="A109" s="259">
        <v>6</v>
      </c>
      <c r="B109" s="257"/>
      <c r="C109" s="278" t="str">
        <f>IF(B109=""," ",HLOOKUP(D109,'Men dec.'!$C$1:$Q$28,14,FALSE))</f>
        <v xml:space="preserve"> </v>
      </c>
      <c r="D109" s="278" t="e">
        <f t="shared" si="20"/>
        <v>#N/A</v>
      </c>
      <c r="E109" s="322"/>
      <c r="F109" s="261" t="str">
        <f>IF(OR(E109=0,E109="dis",E109="",E109=" ", E109="nvh"),"",3)</f>
        <v/>
      </c>
      <c r="H109" s="285">
        <v>6</v>
      </c>
      <c r="I109" s="257">
        <v>64</v>
      </c>
      <c r="J109" s="278" t="str">
        <f>IF(I109=""," ",HLOOKUP(K109,'women dec'!$C$1:$Q$37,14,FALSE))</f>
        <v>Zita McDonald</v>
      </c>
      <c r="K109" s="278" t="str">
        <f t="shared" si="21"/>
        <v>Birchfield</v>
      </c>
      <c r="L109" s="269" t="s">
        <v>340</v>
      </c>
      <c r="M109" s="261">
        <f>IF(OR(L109=0,L109="dis",L109="",L109=" ", L109="nvh"),"",3)</f>
        <v>3</v>
      </c>
    </row>
    <row r="110" spans="1:13">
      <c r="A110" s="259">
        <v>7</v>
      </c>
      <c r="B110" s="257"/>
      <c r="C110" s="278" t="str">
        <f>IF(B110=""," ",HLOOKUP(D110,'Men dec.'!$C$1:$Q$28,14,FALSE))</f>
        <v xml:space="preserve"> </v>
      </c>
      <c r="D110" s="278" t="e">
        <f t="shared" si="20"/>
        <v>#N/A</v>
      </c>
      <c r="E110" s="322"/>
      <c r="F110" s="261" t="str">
        <f>IF(OR(E110=0,E110="dis",E110="",E110=" ", E110="nvh"),"",2)</f>
        <v/>
      </c>
      <c r="H110" s="285">
        <v>7</v>
      </c>
      <c r="I110" s="257"/>
      <c r="J110" s="278" t="str">
        <f>IF(I110=""," ",HLOOKUP(K110,'women dec'!$C$1:$Q$37,14,FALSE))</f>
        <v xml:space="preserve"> </v>
      </c>
      <c r="K110" s="278" t="e">
        <f t="shared" si="21"/>
        <v>#N/A</v>
      </c>
      <c r="L110" s="269"/>
      <c r="M110" s="261" t="str">
        <f>IF(OR(L110=0,L110="dis",L110="",L110=" ", L110="nvh"),"",2)</f>
        <v/>
      </c>
    </row>
    <row r="111" spans="1:13">
      <c r="A111" s="259">
        <v>8</v>
      </c>
      <c r="B111" s="257"/>
      <c r="C111" s="278" t="str">
        <f>IF(B111=""," ",HLOOKUP(D111,'Men dec.'!$C$1:$Q$28,14,FALSE))</f>
        <v xml:space="preserve"> </v>
      </c>
      <c r="D111" s="278" t="e">
        <f t="shared" si="20"/>
        <v>#N/A</v>
      </c>
      <c r="E111" s="322"/>
      <c r="F111" s="261" t="str">
        <f>IF(OR(E111=0,E111="dis",E111="",E111=" ", E111="nvh"),"",1)</f>
        <v/>
      </c>
      <c r="H111" s="285">
        <v>8</v>
      </c>
      <c r="I111" s="257"/>
      <c r="J111" s="278" t="str">
        <f>IF(I111=""," ",HLOOKUP(K111,'women dec'!$C$1:$Q$37,14,FALSE))</f>
        <v xml:space="preserve"> </v>
      </c>
      <c r="K111" s="278" t="e">
        <f t="shared" si="21"/>
        <v>#N/A</v>
      </c>
      <c r="L111" s="269"/>
      <c r="M111" s="261" t="str">
        <f>IF(OR(L111=0,L111="dis",L111="",L111=" ", L111="nvh"),"",1)</f>
        <v/>
      </c>
    </row>
    <row r="112" spans="1:13">
      <c r="A112" s="174" t="str">
        <f>'Men dec.'!A15</f>
        <v xml:space="preserve">M60        1500m </v>
      </c>
      <c r="C112" s="279"/>
      <c r="D112" s="279"/>
      <c r="E112" s="272"/>
      <c r="H112" s="283" t="str">
        <f>'women dec'!A15</f>
        <v>W50      1500m</v>
      </c>
      <c r="J112" s="279"/>
      <c r="K112" s="279"/>
      <c r="L112" s="270"/>
      <c r="M112" s="255"/>
    </row>
    <row r="113" spans="1:13">
      <c r="A113" s="256" t="s">
        <v>23</v>
      </c>
      <c r="B113" s="257" t="s">
        <v>1</v>
      </c>
      <c r="C113" s="278" t="s">
        <v>3</v>
      </c>
      <c r="D113" s="278" t="s">
        <v>57</v>
      </c>
      <c r="E113" s="322" t="s">
        <v>58</v>
      </c>
      <c r="F113" s="258" t="s">
        <v>66</v>
      </c>
      <c r="H113" s="284" t="s">
        <v>23</v>
      </c>
      <c r="I113" s="257" t="s">
        <v>1</v>
      </c>
      <c r="J113" s="278" t="s">
        <v>3</v>
      </c>
      <c r="K113" s="278" t="s">
        <v>57</v>
      </c>
      <c r="L113" s="269" t="s">
        <v>58</v>
      </c>
      <c r="M113" s="258" t="s">
        <v>66</v>
      </c>
    </row>
    <row r="114" spans="1:13">
      <c r="A114" s="259">
        <v>1</v>
      </c>
      <c r="B114" s="257">
        <v>12</v>
      </c>
      <c r="C114" s="278" t="str">
        <f>IF(B114=""," ",HLOOKUP(D114,'Men dec.'!$C$1:$Q$28,15,FALSE))</f>
        <v>Terry Bedington</v>
      </c>
      <c r="D114" s="278" t="str">
        <f t="shared" ref="D114:D121" si="22">VLOOKUP(B114,$P$4:$Q$35,2,FALSE)</f>
        <v>Worcester</v>
      </c>
      <c r="E114" s="323" t="s">
        <v>329</v>
      </c>
      <c r="F114" s="261">
        <f>IF(OR(E114=0,E114="dis",E114="",E114=" ", E114="nvh"),"",8)</f>
        <v>8</v>
      </c>
      <c r="H114" s="285">
        <v>1</v>
      </c>
      <c r="I114" s="257">
        <v>53</v>
      </c>
      <c r="J114" s="278" t="str">
        <f>IF(I114=""," ",HLOOKUP(K114,'women dec'!$C$1:$Q$37,15,FALSE))</f>
        <v>Nancy Hitch Hough</v>
      </c>
      <c r="K114" s="278" t="str">
        <f t="shared" ref="K114:K121" si="23">VLOOKUP(I114,$S$4:$T$35,2,FALSE)</f>
        <v>DASH</v>
      </c>
      <c r="L114" s="271" t="s">
        <v>323</v>
      </c>
      <c r="M114" s="261">
        <f>IF(OR(L114=0,L114="dis",L114="",L114=" ", L114="nvh"),"",8)</f>
        <v>8</v>
      </c>
    </row>
    <row r="115" spans="1:13">
      <c r="A115" s="259">
        <v>2</v>
      </c>
      <c r="B115" s="257">
        <v>22</v>
      </c>
      <c r="C115" s="278" t="str">
        <f>IF(B115=""," ",HLOOKUP(D115,'Men dec.'!$C$1:$Q$28,15,FALSE))</f>
        <v>Vince Rollason</v>
      </c>
      <c r="D115" s="278" t="str">
        <f t="shared" si="22"/>
        <v>B &amp; R</v>
      </c>
      <c r="E115" s="323" t="s">
        <v>330</v>
      </c>
      <c r="F115" s="261">
        <f>IF(OR(E115=0,E115="dis",E115="",E115=" ", E115="nvh"),"",7)</f>
        <v>7</v>
      </c>
      <c r="H115" s="285">
        <v>2</v>
      </c>
      <c r="I115" s="257">
        <v>59</v>
      </c>
      <c r="J115" s="278" t="str">
        <f>IF(I115=""," ",HLOOKUP(K115,'women dec'!$C$1:$Q$37,15,FALSE))</f>
        <v>Sally Spencer</v>
      </c>
      <c r="K115" s="278" t="str">
        <f t="shared" si="23"/>
        <v>Halesowen</v>
      </c>
      <c r="L115" s="271" t="s">
        <v>324</v>
      </c>
      <c r="M115" s="261">
        <f>IF(OR(L115=0,L115="dis",L115="",L115=" ", L115="nvh"),"",7)</f>
        <v>7</v>
      </c>
    </row>
    <row r="116" spans="1:13">
      <c r="A116" s="259">
        <v>3</v>
      </c>
      <c r="B116" s="257">
        <v>10</v>
      </c>
      <c r="C116" s="278" t="str">
        <f>IF(B116=""," ",HLOOKUP(D116,'Men dec.'!$C$1:$Q$28,15,FALSE))</f>
        <v>Paul Allen</v>
      </c>
      <c r="D116" s="278" t="str">
        <f t="shared" si="22"/>
        <v>Halesowen</v>
      </c>
      <c r="E116" s="323" t="s">
        <v>331</v>
      </c>
      <c r="F116" s="261">
        <f>IF(OR(E116=0,E116="dis",E116="",E116=" ", E116="nvh"),"",6)</f>
        <v>6</v>
      </c>
      <c r="H116" s="285">
        <v>3</v>
      </c>
      <c r="I116" s="257">
        <v>61</v>
      </c>
      <c r="J116" s="278" t="str">
        <f>IF(I116=""," ",HLOOKUP(K116,'women dec'!$C$1:$Q$37,15,FALSE))</f>
        <v>Ros Townsend Hope</v>
      </c>
      <c r="K116" s="278" t="str">
        <f t="shared" si="23"/>
        <v>Worcester</v>
      </c>
      <c r="L116" s="271" t="s">
        <v>325</v>
      </c>
      <c r="M116" s="261">
        <f>IF(OR(L116=0,L116="dis",L116="",L116=" ", L116="nvh"),"",6)</f>
        <v>6</v>
      </c>
    </row>
    <row r="117" spans="1:13">
      <c r="A117" s="259">
        <v>4</v>
      </c>
      <c r="B117" s="257">
        <v>2</v>
      </c>
      <c r="C117" s="278" t="str">
        <f>IF(B117=""," ",HLOOKUP(D117,'Men dec.'!$C$1:$Q$28,15,FALSE))</f>
        <v>Mick Edwards</v>
      </c>
      <c r="D117" s="278" t="str">
        <f t="shared" si="22"/>
        <v>Sparkhill</v>
      </c>
      <c r="E117" s="323" t="s">
        <v>332</v>
      </c>
      <c r="F117" s="261">
        <f>IF(OR(E117=0,E117="dis",E117="",E117=" ", E117="nvh"),"",5)</f>
        <v>5</v>
      </c>
      <c r="H117" s="285">
        <v>4</v>
      </c>
      <c r="I117" s="257">
        <v>71</v>
      </c>
      <c r="J117" s="278" t="str">
        <f>IF(I117=""," ",HLOOKUP(K117,'women dec'!$C$1:$Q$37,15,FALSE))</f>
        <v>Ann Stuart</v>
      </c>
      <c r="K117" s="278" t="str">
        <f t="shared" si="23"/>
        <v>B &amp; R</v>
      </c>
      <c r="L117" s="271" t="s">
        <v>326</v>
      </c>
      <c r="M117" s="261">
        <f>IF(OR(L117=0,L117="dis",L117="",L117=" ", L117="nvh"),"",5)</f>
        <v>5</v>
      </c>
    </row>
    <row r="118" spans="1:13">
      <c r="A118" s="259">
        <v>5</v>
      </c>
      <c r="B118" s="257">
        <v>36</v>
      </c>
      <c r="C118" s="278" t="str">
        <f>IF(B118=""," ",HLOOKUP(D118,'Men dec.'!$C$1:$Q$28,15,FALSE))</f>
        <v>Michael Elwell</v>
      </c>
      <c r="D118" s="278" t="str">
        <f t="shared" si="22"/>
        <v>MMAC</v>
      </c>
      <c r="E118" s="322" t="s">
        <v>333</v>
      </c>
      <c r="F118" s="261">
        <f>IF(OR(E118=0,E118="dis",E118="",E118=" ", E118="nvh"),"",4)</f>
        <v>4</v>
      </c>
      <c r="H118" s="285">
        <v>5</v>
      </c>
      <c r="I118" s="257"/>
      <c r="J118" s="278" t="str">
        <f>IF(I118=""," ",HLOOKUP(K118,'women dec'!$C$1:$Q$37,15,FALSE))</f>
        <v xml:space="preserve"> </v>
      </c>
      <c r="K118" s="278" t="e">
        <f t="shared" si="23"/>
        <v>#N/A</v>
      </c>
      <c r="L118" s="271"/>
      <c r="M118" s="261" t="str">
        <f>IF(OR(L118=0,L118="dis",L118="",L118=" ", L118="nvh"),"",4)</f>
        <v/>
      </c>
    </row>
    <row r="119" spans="1:13">
      <c r="A119" s="259">
        <v>6</v>
      </c>
      <c r="B119" s="257">
        <v>14</v>
      </c>
      <c r="C119" s="278" t="str">
        <f>IF(B119=""," ",HLOOKUP(D119,'Men dec.'!$C$1:$Q$28,15,FALSE))</f>
        <v>Robin Davies</v>
      </c>
      <c r="D119" s="278" t="str">
        <f t="shared" si="22"/>
        <v>Birchfield</v>
      </c>
      <c r="E119" s="322" t="s">
        <v>334</v>
      </c>
      <c r="F119" s="261">
        <f>IF(OR(E119=0,E119="dis",E119="",E119=" ", E119="nvh"),"",3)</f>
        <v>3</v>
      </c>
      <c r="H119" s="285">
        <v>6</v>
      </c>
      <c r="I119" s="257"/>
      <c r="J119" s="278" t="str">
        <f>IF(I119=""," ",HLOOKUP(K119,'women dec'!$C$1:$Q$37,15,FALSE))</f>
        <v xml:space="preserve"> </v>
      </c>
      <c r="K119" s="278" t="e">
        <f t="shared" si="23"/>
        <v>#N/A</v>
      </c>
      <c r="L119" s="269"/>
      <c r="M119" s="261" t="str">
        <f>IF(OR(L119=0,L119="dis",L119="",L119=" ", L119="nvh"),"",3)</f>
        <v/>
      </c>
    </row>
    <row r="120" spans="1:13">
      <c r="A120" s="259">
        <v>7</v>
      </c>
      <c r="B120" s="257"/>
      <c r="C120" s="278" t="str">
        <f>IF(B120=""," ",HLOOKUP(D120,'Men dec.'!$C$1:$Q$28,15,FALSE))</f>
        <v xml:space="preserve"> </v>
      </c>
      <c r="D120" s="278" t="e">
        <f t="shared" si="22"/>
        <v>#N/A</v>
      </c>
      <c r="E120" s="322"/>
      <c r="F120" s="261" t="str">
        <f>IF(OR(E120=0,E120="dis",E120="",E120=" ", E120="nvh"),"",2)</f>
        <v/>
      </c>
      <c r="H120" s="285">
        <v>7</v>
      </c>
      <c r="I120" s="257"/>
      <c r="J120" s="278" t="str">
        <f>IF(I120=""," ",HLOOKUP(K120,'women dec'!$C$1:$Q$37,15,FALSE))</f>
        <v xml:space="preserve"> </v>
      </c>
      <c r="K120" s="278" t="e">
        <f t="shared" si="23"/>
        <v>#N/A</v>
      </c>
      <c r="L120" s="269"/>
      <c r="M120" s="261" t="str">
        <f>IF(OR(L120=0,L120="dis",L120="",L120=" ", L120="nvh"),"",2)</f>
        <v/>
      </c>
    </row>
    <row r="121" spans="1:13">
      <c r="A121" s="259">
        <v>8</v>
      </c>
      <c r="B121" s="257"/>
      <c r="C121" s="278" t="str">
        <f>IF(B121=""," ",HLOOKUP(D121,'Men dec.'!$C$1:$Q$28,15,FALSE))</f>
        <v xml:space="preserve"> </v>
      </c>
      <c r="D121" s="278" t="e">
        <f t="shared" si="22"/>
        <v>#N/A</v>
      </c>
      <c r="E121" s="322"/>
      <c r="F121" s="261" t="str">
        <f>IF(OR(E121=0,E121="dis",E121="",E121=" ", E121="nvh"),"",1)</f>
        <v/>
      </c>
      <c r="H121" s="285">
        <v>8</v>
      </c>
      <c r="I121" s="257"/>
      <c r="J121" s="278" t="str">
        <f>IF(I121=""," ",HLOOKUP(K121,'women dec'!$C$1:$Q$37,15,FALSE))</f>
        <v xml:space="preserve"> </v>
      </c>
      <c r="K121" s="278" t="e">
        <f t="shared" si="23"/>
        <v>#N/A</v>
      </c>
      <c r="L121" s="269"/>
      <c r="M121" s="261" t="str">
        <f>IF(OR(L121=0,L121="dis",L121="",L121=" ", L121="nvh"),"",1)</f>
        <v/>
      </c>
    </row>
    <row r="122" spans="1:13">
      <c r="A122" s="174" t="str">
        <f>'Men dec.'!A17</f>
        <v>Relay   Team Names     (4x200m)</v>
      </c>
      <c r="C122" s="279"/>
      <c r="D122" s="279"/>
      <c r="H122" s="283" t="str">
        <f>'women dec'!A17</f>
        <v>Relay Teams names  (4x200m)</v>
      </c>
      <c r="J122" s="279"/>
      <c r="K122" s="279"/>
      <c r="M122" s="255"/>
    </row>
    <row r="123" spans="1:13">
      <c r="A123" s="256" t="s">
        <v>23</v>
      </c>
      <c r="B123" s="257" t="s">
        <v>1</v>
      </c>
      <c r="C123" s="278" t="s">
        <v>3</v>
      </c>
      <c r="D123" s="278" t="s">
        <v>57</v>
      </c>
      <c r="E123" s="257" t="s">
        <v>58</v>
      </c>
      <c r="F123" s="258" t="s">
        <v>66</v>
      </c>
      <c r="H123" s="284" t="s">
        <v>23</v>
      </c>
      <c r="I123" s="257" t="s">
        <v>1</v>
      </c>
      <c r="J123" s="278" t="s">
        <v>3</v>
      </c>
      <c r="K123" s="278" t="s">
        <v>57</v>
      </c>
      <c r="L123" s="257" t="s">
        <v>58</v>
      </c>
      <c r="M123" s="258" t="s">
        <v>66</v>
      </c>
    </row>
    <row r="124" spans="1:13">
      <c r="A124" s="259">
        <v>1</v>
      </c>
      <c r="B124" s="257">
        <v>24</v>
      </c>
      <c r="C124" s="278" t="str">
        <f>IF(B124=""," ",HLOOKUP(D124,'Men dec.'!$C$1:$Q$28,16,FALSE))</f>
        <v>Droitwich &amp; KSAC</v>
      </c>
      <c r="D124" s="278" t="str">
        <f t="shared" ref="D124:D131" si="24">VLOOKUP(B124,$P$4:$Q$35,2,FALSE)</f>
        <v>Droitwich &amp; KSAC</v>
      </c>
      <c r="E124" s="320" t="s">
        <v>291</v>
      </c>
      <c r="F124" s="261">
        <f>IF(OR(E124=0,E124="dis",E124="",E124=" ", E124="nvh"),"",8)</f>
        <v>8</v>
      </c>
      <c r="H124" s="285">
        <v>1</v>
      </c>
      <c r="I124" s="257">
        <v>60</v>
      </c>
      <c r="J124" s="278" t="str">
        <f>IF(I124=""," ",HLOOKUP(K124,'women dec'!$C$1:$Q$37,16,FALSE))</f>
        <v>Halesowen</v>
      </c>
      <c r="K124" s="278" t="str">
        <f t="shared" ref="K124:K131" si="25">VLOOKUP(I124,$S$4:$T$35,2,FALSE)</f>
        <v>Halesowen</v>
      </c>
      <c r="L124" s="320" t="s">
        <v>319</v>
      </c>
      <c r="M124" s="261">
        <f>IF(OR(L124=0,L124="dis",L124="",L124=" ", L124="nvh"),"",8)</f>
        <v>8</v>
      </c>
    </row>
    <row r="125" spans="1:13">
      <c r="A125" s="259">
        <v>2</v>
      </c>
      <c r="B125" s="257">
        <v>21</v>
      </c>
      <c r="C125" s="278" t="str">
        <f>IF(B125=""," ",HLOOKUP(D125,'Men dec.'!$C$1:$Q$28,16,FALSE))</f>
        <v>B &amp; R</v>
      </c>
      <c r="D125" s="278" t="str">
        <f t="shared" si="24"/>
        <v>B &amp; R</v>
      </c>
      <c r="E125" s="320" t="s">
        <v>292</v>
      </c>
      <c r="F125" s="261">
        <f>IF(OR(E125=0,E125="dis",E125="",E125=" ", E125="nvh"),"",7)</f>
        <v>7</v>
      </c>
      <c r="H125" s="285">
        <v>2</v>
      </c>
      <c r="I125" s="257">
        <v>64</v>
      </c>
      <c r="J125" s="278" t="str">
        <f>IF(I125=""," ",HLOOKUP(K125,'women dec'!$C$1:$Q$37,16,FALSE))</f>
        <v>Birchfield</v>
      </c>
      <c r="K125" s="278" t="str">
        <f t="shared" si="25"/>
        <v>Birchfield</v>
      </c>
      <c r="L125" s="320" t="s">
        <v>320</v>
      </c>
      <c r="M125" s="261">
        <f>IF(OR(L125=0,L125="dis",L125="",L125=" ", L125="nvh"),"",7)</f>
        <v>7</v>
      </c>
    </row>
    <row r="126" spans="1:13">
      <c r="A126" s="259">
        <v>3</v>
      </c>
      <c r="B126" s="257">
        <v>11</v>
      </c>
      <c r="C126" s="278" t="str">
        <f>IF(B126=""," ",HLOOKUP(D126,'Men dec.'!$C$1:$Q$28,16,FALSE))</f>
        <v>Worcester</v>
      </c>
      <c r="D126" s="278" t="str">
        <f t="shared" si="24"/>
        <v>Worcester</v>
      </c>
      <c r="E126" s="320" t="s">
        <v>293</v>
      </c>
      <c r="F126" s="261">
        <f>IF(OR(E126=0,E126="dis",E126="",E126=" ", E126="nvh"),"",6)</f>
        <v>6</v>
      </c>
      <c r="H126" s="285">
        <v>3</v>
      </c>
      <c r="I126" s="257">
        <v>61</v>
      </c>
      <c r="J126" s="278" t="str">
        <f>IF(I126=""," ",HLOOKUP(K126,'women dec'!$C$1:$Q$37,16,FALSE))</f>
        <v>Worcester</v>
      </c>
      <c r="K126" s="278" t="str">
        <f t="shared" si="25"/>
        <v>Worcester</v>
      </c>
      <c r="L126" s="320" t="s">
        <v>321</v>
      </c>
      <c r="M126" s="261">
        <f>IF(OR(L126=0,L126="dis",L126="",L126=" ", L126="nvh"),"",6)</f>
        <v>6</v>
      </c>
    </row>
    <row r="127" spans="1:13">
      <c r="A127" s="259">
        <v>4</v>
      </c>
      <c r="B127" s="257">
        <v>14</v>
      </c>
      <c r="C127" s="278" t="str">
        <f>IF(B127=""," ",HLOOKUP(D127,'Men dec.'!$C$1:$Q$28,16,FALSE))</f>
        <v>Birchfield</v>
      </c>
      <c r="D127" s="278" t="str">
        <f t="shared" si="24"/>
        <v>Birchfield</v>
      </c>
      <c r="E127" s="320" t="s">
        <v>294</v>
      </c>
      <c r="F127" s="261">
        <f>IF(OR(E127=0,E127="dis",E127="",E127=" ", E127="nvh"),"",5)</f>
        <v>5</v>
      </c>
      <c r="H127" s="285">
        <v>4</v>
      </c>
      <c r="I127" s="257">
        <v>72</v>
      </c>
      <c r="J127" s="278" t="str">
        <f>IF(I127=""," ",HLOOKUP(K127,'women dec'!$C$1:$Q$37,16,FALSE))</f>
        <v>B &amp; R</v>
      </c>
      <c r="K127" s="278" t="str">
        <f t="shared" si="25"/>
        <v>B &amp; R</v>
      </c>
      <c r="L127" s="320" t="s">
        <v>321</v>
      </c>
      <c r="M127" s="261">
        <f>IF(OR(L127=0,L127="dis",L127="",L127=" ", L127="nvh"),"",5)</f>
        <v>5</v>
      </c>
    </row>
    <row r="128" spans="1:13">
      <c r="A128" s="259">
        <v>5</v>
      </c>
      <c r="B128" s="257">
        <v>9</v>
      </c>
      <c r="C128" s="278" t="str">
        <f>IF(B128=""," ",HLOOKUP(D128,'Men dec.'!$C$1:$Q$28,16,FALSE))</f>
        <v>Halesowen</v>
      </c>
      <c r="D128" s="278" t="str">
        <f t="shared" si="24"/>
        <v>Halesowen</v>
      </c>
      <c r="E128" s="320" t="s">
        <v>295</v>
      </c>
      <c r="F128" s="261">
        <f>IF(OR(E128=0,E128="dis",E128="",E128=" ", E128="nvh"),"",4)</f>
        <v>4</v>
      </c>
      <c r="H128" s="285">
        <v>5</v>
      </c>
      <c r="I128" s="257">
        <v>151</v>
      </c>
      <c r="J128" s="278" t="str">
        <f>IF(I128=""," ",HLOOKUP(K128,'women dec'!$C$1:$Q$37,16,FALSE))</f>
        <v>Sparkhill</v>
      </c>
      <c r="K128" s="278" t="str">
        <f t="shared" si="25"/>
        <v>Sparkhill</v>
      </c>
      <c r="L128" s="310" t="s">
        <v>322</v>
      </c>
      <c r="M128" s="261">
        <f>IF(OR(L128=0,L128="dis",L128="",L128=" ", L128="nvh"),"",4)</f>
        <v>4</v>
      </c>
    </row>
    <row r="129" spans="1:13">
      <c r="A129" s="259">
        <v>6</v>
      </c>
      <c r="B129" s="257">
        <v>2</v>
      </c>
      <c r="C129" s="278" t="str">
        <f>IF(B129=""," ",HLOOKUP(D129,'Men dec.'!$C$1:$Q$28,16,FALSE))</f>
        <v>Sparkhill</v>
      </c>
      <c r="D129" s="278" t="str">
        <f t="shared" si="24"/>
        <v>Sparkhill</v>
      </c>
      <c r="E129" s="320" t="s">
        <v>296</v>
      </c>
      <c r="F129" s="261">
        <f>IF(OR(E129=0,E129="dis",E129="",E129=" ", E129="nvh"),"",3)</f>
        <v>3</v>
      </c>
      <c r="H129" s="285">
        <v>6</v>
      </c>
      <c r="I129" s="257"/>
      <c r="J129" s="278" t="str">
        <f>IF(I129=""," ",HLOOKUP(K129,'women dec'!$C$1:$Q$37,16,FALSE))</f>
        <v xml:space="preserve"> </v>
      </c>
      <c r="K129" s="278" t="e">
        <f t="shared" si="25"/>
        <v>#N/A</v>
      </c>
      <c r="L129" s="310"/>
      <c r="M129" s="261" t="str">
        <f>IF(OR(L129=0,L129="dis",L129="",L129=" ", L129="nvh"),"",3)</f>
        <v/>
      </c>
    </row>
    <row r="130" spans="1:13">
      <c r="A130" s="259">
        <v>7</v>
      </c>
      <c r="B130" s="257"/>
      <c r="C130" s="278" t="str">
        <f>IF(B130=""," ",HLOOKUP(D130,'Men dec.'!$C$1:$Q$28,16,FALSE))</f>
        <v xml:space="preserve"> </v>
      </c>
      <c r="D130" s="278" t="e">
        <f t="shared" si="24"/>
        <v>#N/A</v>
      </c>
      <c r="E130" s="310"/>
      <c r="F130" s="261" t="str">
        <f>IF(OR(E130=0,E130="dis",E130="",E130=" ", E130="nvh"),"",2)</f>
        <v/>
      </c>
      <c r="H130" s="285">
        <v>7</v>
      </c>
      <c r="I130" s="257"/>
      <c r="J130" s="278" t="str">
        <f>IF(I130=""," ",HLOOKUP(K130,'women dec'!$C$1:$Q$37,16,FALSE))</f>
        <v xml:space="preserve"> </v>
      </c>
      <c r="K130" s="278" t="e">
        <f t="shared" si="25"/>
        <v>#N/A</v>
      </c>
      <c r="L130" s="310"/>
      <c r="M130" s="261" t="str">
        <f>IF(OR(L130=0,L130="dis",L130="",L130=" ", L130="nvh"),"",2)</f>
        <v/>
      </c>
    </row>
    <row r="131" spans="1:13">
      <c r="A131" s="259">
        <v>8</v>
      </c>
      <c r="B131" s="257"/>
      <c r="C131" s="278" t="str">
        <f>IF(B131=""," ",HLOOKUP(D131,'Men dec.'!$C$1:$Q$28,16,FALSE))</f>
        <v xml:space="preserve"> </v>
      </c>
      <c r="D131" s="278" t="e">
        <f t="shared" si="24"/>
        <v>#N/A</v>
      </c>
      <c r="E131" s="310"/>
      <c r="F131" s="261" t="str">
        <f>IF(OR(E131=0,E131="dis",E131="",E131=" ", E131="nvh"),"",1)</f>
        <v/>
      </c>
      <c r="H131" s="285">
        <v>8</v>
      </c>
      <c r="I131" s="257"/>
      <c r="J131" s="278" t="str">
        <f>IF(I131=""," ",HLOOKUP(K131,'women dec'!$C$1:$Q$37,16,FALSE))</f>
        <v xml:space="preserve"> </v>
      </c>
      <c r="K131" s="278" t="e">
        <f t="shared" si="25"/>
        <v>#N/A</v>
      </c>
      <c r="L131" s="310"/>
      <c r="M131" s="261" t="str">
        <f>IF(OR(L131=0,L131="dis",L131="",L131=" ", L131="nvh"),"",1)</f>
        <v/>
      </c>
    </row>
    <row r="132" spans="1:13">
      <c r="B132" s="174"/>
      <c r="C132" s="279"/>
      <c r="D132" s="279"/>
      <c r="E132" s="174"/>
      <c r="F132" s="174"/>
      <c r="I132" s="174"/>
      <c r="J132" s="279"/>
      <c r="K132" s="279"/>
      <c r="L132" s="174"/>
    </row>
    <row r="133" spans="1:13">
      <c r="A133" s="174" t="str">
        <f>'Men dec.'!A22</f>
        <v>M50           Hammer</v>
      </c>
      <c r="C133" s="279"/>
      <c r="D133" s="279"/>
      <c r="H133" s="283" t="str">
        <f>'women dec'!A22</f>
        <v>W35     High J</v>
      </c>
      <c r="J133" s="279"/>
      <c r="K133" s="279"/>
      <c r="M133" s="255"/>
    </row>
    <row r="134" spans="1:13">
      <c r="A134" s="256" t="s">
        <v>23</v>
      </c>
      <c r="B134" s="257" t="s">
        <v>1</v>
      </c>
      <c r="C134" s="278" t="s">
        <v>3</v>
      </c>
      <c r="D134" s="278" t="s">
        <v>57</v>
      </c>
      <c r="E134" s="273" t="s">
        <v>58</v>
      </c>
      <c r="F134" s="258" t="s">
        <v>66</v>
      </c>
      <c r="H134" s="284" t="s">
        <v>23</v>
      </c>
      <c r="I134" s="257" t="s">
        <v>1</v>
      </c>
      <c r="J134" s="278" t="s">
        <v>3</v>
      </c>
      <c r="K134" s="278" t="s">
        <v>57</v>
      </c>
      <c r="L134" s="257" t="s">
        <v>58</v>
      </c>
      <c r="M134" s="258" t="s">
        <v>66</v>
      </c>
    </row>
    <row r="135" spans="1:13">
      <c r="A135" s="259">
        <v>1</v>
      </c>
      <c r="B135" s="257">
        <v>11</v>
      </c>
      <c r="C135" s="278" t="str">
        <f>IF(B135=""," ",HLOOKUP(D135,'Men dec.'!$C$1:$Q$28,22,FALSE))</f>
        <v>Marc Flannery</v>
      </c>
      <c r="D135" s="278" t="str">
        <f t="shared" ref="D135:D142" si="26">VLOOKUP(B135,$P$4:$Q$35,2,FALSE)</f>
        <v>Worcester</v>
      </c>
      <c r="E135" s="273">
        <v>24.28</v>
      </c>
      <c r="F135" s="261">
        <f>IF(OR(E135=0,E135="dis",E135="",E135=" ", E135="nvh"),"",8)</f>
        <v>8</v>
      </c>
      <c r="H135" s="285">
        <v>1</v>
      </c>
      <c r="I135" s="257">
        <v>71</v>
      </c>
      <c r="J135" s="278" t="str">
        <f>IF(I135=""," ",HLOOKUP(K135,'women dec'!$C$1:$Q$37,22,FALSE))</f>
        <v>Karen Riley</v>
      </c>
      <c r="K135" s="278" t="str">
        <f t="shared" ref="K135:K142" si="27">VLOOKUP(I135,$S$4:$T$35,2,FALSE)</f>
        <v>B &amp; R</v>
      </c>
      <c r="L135" s="273">
        <v>1.2</v>
      </c>
      <c r="M135" s="261">
        <f>IF(OR(L135=0,L135="dis",L135="",L135=" ", L135="nvh"),"",8)</f>
        <v>8</v>
      </c>
    </row>
    <row r="136" spans="1:13">
      <c r="A136" s="259">
        <v>2</v>
      </c>
      <c r="B136" s="257">
        <v>23</v>
      </c>
      <c r="C136" s="278" t="str">
        <f>IF(B136=""," ",HLOOKUP(D136,'Men dec.'!$C$1:$Q$28,22,FALSE))</f>
        <v>Dave Russell</v>
      </c>
      <c r="D136" s="278" t="str">
        <f t="shared" si="26"/>
        <v>Droitwich &amp; KSAC</v>
      </c>
      <c r="E136" s="273">
        <v>22.49</v>
      </c>
      <c r="F136" s="261">
        <f>IF(OR(E136=0,E136="dis",E136="",E136=" ", E136="nvh"),"",7)</f>
        <v>7</v>
      </c>
      <c r="H136" s="285">
        <v>2</v>
      </c>
      <c r="I136" s="257">
        <v>61</v>
      </c>
      <c r="J136" s="278" t="str">
        <f>IF(I136=""," ",HLOOKUP(K136,'women dec'!$C$1:$Q$37,22,FALSE))</f>
        <v>Ruth Bird</v>
      </c>
      <c r="K136" s="278" t="str">
        <f t="shared" si="27"/>
        <v>Worcester</v>
      </c>
      <c r="L136" s="273">
        <v>1.1499999999999999</v>
      </c>
      <c r="M136" s="261">
        <f>IF(OR(L136=0,L136="dis",L136="",L136=" ", L136="nvh"),"",7)</f>
        <v>7</v>
      </c>
    </row>
    <row r="137" spans="1:13">
      <c r="A137" s="259">
        <v>3</v>
      </c>
      <c r="B137" s="257">
        <v>35</v>
      </c>
      <c r="C137" s="278" t="str">
        <f>IF(B137=""," ",HLOOKUP(D137,'Men dec.'!$C$1:$Q$28,22,FALSE))</f>
        <v>Anthony Porter</v>
      </c>
      <c r="D137" s="278" t="str">
        <f t="shared" si="26"/>
        <v>MMAC</v>
      </c>
      <c r="E137" s="273">
        <v>16.55</v>
      </c>
      <c r="F137" s="261">
        <f>IF(OR(E137=0,E137="dis",E137="",E137=" ", E137="nvh"),"",6)</f>
        <v>6</v>
      </c>
      <c r="H137" s="285">
        <v>3</v>
      </c>
      <c r="I137" s="257"/>
      <c r="J137" s="278" t="str">
        <f>IF(I137=""," ",HLOOKUP(K137,'women dec'!$C$1:$Q$37,22,FALSE))</f>
        <v xml:space="preserve"> </v>
      </c>
      <c r="K137" s="278" t="e">
        <f t="shared" si="27"/>
        <v>#N/A</v>
      </c>
      <c r="L137" s="273"/>
      <c r="M137" s="261" t="str">
        <f>IF(OR(L137=0,L137="dis",L137="",L137=" ", L137="nvh"),"",6)</f>
        <v/>
      </c>
    </row>
    <row r="138" spans="1:13">
      <c r="A138" s="259">
        <v>4</v>
      </c>
      <c r="B138" s="257">
        <v>9</v>
      </c>
      <c r="C138" s="278" t="str">
        <f>IF(B138=""," ",HLOOKUP(D138,'Men dec.'!$C$1:$Q$28,22,FALSE))</f>
        <v>Kevin Monk</v>
      </c>
      <c r="D138" s="278" t="str">
        <f t="shared" si="26"/>
        <v>Halesowen</v>
      </c>
      <c r="E138" s="273">
        <v>13.68</v>
      </c>
      <c r="F138" s="261">
        <f>IF(OR(E138=0,E138="dis",E138="",E138=" ", E138="nvh"),"",5)</f>
        <v>5</v>
      </c>
      <c r="H138" s="285">
        <v>4</v>
      </c>
      <c r="I138" s="257"/>
      <c r="J138" s="278" t="str">
        <f>IF(I138=""," ",HLOOKUP(K138,'women dec'!$C$1:$Q$37,22,FALSE))</f>
        <v xml:space="preserve"> </v>
      </c>
      <c r="K138" s="278" t="e">
        <f t="shared" si="27"/>
        <v>#N/A</v>
      </c>
      <c r="L138" s="273"/>
      <c r="M138" s="261" t="str">
        <f>IF(OR(L138=0,L138="dis",L138="",L138=" ", L138="nvh"),"",5)</f>
        <v/>
      </c>
    </row>
    <row r="139" spans="1:13">
      <c r="A139" s="259">
        <v>5</v>
      </c>
      <c r="B139" s="257">
        <v>22</v>
      </c>
      <c r="C139" s="278" t="str">
        <f>IF(B139=""," ",HLOOKUP(D139,'Men dec.'!$C$1:$Q$28,22,FALSE))</f>
        <v>Clive Brown</v>
      </c>
      <c r="D139" s="278" t="str">
        <f t="shared" si="26"/>
        <v>B &amp; R</v>
      </c>
      <c r="E139" s="273">
        <v>13.04</v>
      </c>
      <c r="F139" s="261">
        <f>IF(OR(E139=0,E139="dis",E139="",E139=" ", E139="nvh"),"",4)</f>
        <v>4</v>
      </c>
      <c r="H139" s="285">
        <v>5</v>
      </c>
      <c r="I139" s="257"/>
      <c r="J139" s="278" t="str">
        <f>IF(I139=""," ",HLOOKUP(K139,'women dec'!$C$1:$Q$37,22,FALSE))</f>
        <v xml:space="preserve"> </v>
      </c>
      <c r="K139" s="278" t="e">
        <f t="shared" si="27"/>
        <v>#N/A</v>
      </c>
      <c r="L139" s="273"/>
      <c r="M139" s="261" t="str">
        <f>IF(OR(L139=0,L139="dis",L139="",L139=" ", L139="nvh"),"",4)</f>
        <v/>
      </c>
    </row>
    <row r="140" spans="1:13">
      <c r="A140" s="259">
        <v>6</v>
      </c>
      <c r="B140" s="257">
        <v>13</v>
      </c>
      <c r="C140" s="278" t="str">
        <f>IF(B140=""," ",HLOOKUP(D140,'Men dec.'!$C$1:$Q$28,22,FALSE))</f>
        <v>Dave Fall</v>
      </c>
      <c r="D140" s="278" t="str">
        <f t="shared" si="26"/>
        <v>Birchfield</v>
      </c>
      <c r="E140" s="273">
        <v>11.8</v>
      </c>
      <c r="F140" s="261">
        <f>IF(OR(E140=0,E140="dis",E140="",E140=" ", E140="nvh"),"",3)</f>
        <v>3</v>
      </c>
      <c r="H140" s="285">
        <v>6</v>
      </c>
      <c r="I140" s="257"/>
      <c r="J140" s="278" t="str">
        <f>IF(I140=""," ",HLOOKUP(K140,'women dec'!$C$1:$Q$37,22,FALSE))</f>
        <v xml:space="preserve"> </v>
      </c>
      <c r="K140" s="278" t="e">
        <f t="shared" si="27"/>
        <v>#N/A</v>
      </c>
      <c r="L140" s="273"/>
      <c r="M140" s="261" t="str">
        <f>IF(OR(L140=0,L140="dis",L140="",L140=" ", L140="nvh"),"",3)</f>
        <v/>
      </c>
    </row>
    <row r="141" spans="1:13">
      <c r="A141" s="259">
        <v>7</v>
      </c>
      <c r="B141" s="257"/>
      <c r="C141" s="278" t="str">
        <f>IF(B141=""," ",HLOOKUP(D141,'Men dec.'!$C$1:$Q$28,22,FALSE))</f>
        <v xml:space="preserve"> </v>
      </c>
      <c r="D141" s="278" t="e">
        <f t="shared" si="26"/>
        <v>#N/A</v>
      </c>
      <c r="E141" s="273"/>
      <c r="F141" s="261" t="str">
        <f>IF(OR(E141=0,E141="dis",E141="",E141=" ", E141="nvh"),"",2)</f>
        <v/>
      </c>
      <c r="H141" s="285">
        <v>7</v>
      </c>
      <c r="I141" s="257"/>
      <c r="J141" s="278" t="str">
        <f>IF(I141=""," ",HLOOKUP(K141,'women dec'!$C$1:$Q$37,22,FALSE))</f>
        <v xml:space="preserve"> </v>
      </c>
      <c r="K141" s="278" t="e">
        <f t="shared" si="27"/>
        <v>#N/A</v>
      </c>
      <c r="L141" s="273"/>
      <c r="M141" s="261" t="str">
        <f>IF(OR(L141=0,L141="dis",L141="",L141=" ", L141="nvh"),"",2)</f>
        <v/>
      </c>
    </row>
    <row r="142" spans="1:13">
      <c r="A142" s="259">
        <v>8</v>
      </c>
      <c r="B142" s="257"/>
      <c r="C142" s="278" t="str">
        <f>IF(B142=""," ",HLOOKUP(D142,'Men dec.'!$C$1:$Q$28,22,FALSE))</f>
        <v xml:space="preserve"> </v>
      </c>
      <c r="D142" s="278" t="e">
        <f t="shared" si="26"/>
        <v>#N/A</v>
      </c>
      <c r="E142" s="273"/>
      <c r="F142" s="261" t="str">
        <f>IF(OR(E142=0,E142="dis",E142="",E142=" ", E142="nvh"),"",1)</f>
        <v/>
      </c>
      <c r="H142" s="285">
        <v>8</v>
      </c>
      <c r="I142" s="257"/>
      <c r="J142" s="278" t="str">
        <f>IF(I142=""," ",HLOOKUP(K142,'women dec'!$C$1:$Q$37,22,FALSE))</f>
        <v xml:space="preserve"> </v>
      </c>
      <c r="K142" s="278" t="e">
        <f t="shared" si="27"/>
        <v>#N/A</v>
      </c>
      <c r="L142" s="273"/>
      <c r="M142" s="261" t="str">
        <f>IF(OR(L142=0,L142="dis",L142="",L142=" ", L142="nvh"),"",1)</f>
        <v/>
      </c>
    </row>
    <row r="143" spans="1:13">
      <c r="A143" s="174" t="str">
        <f>'Men dec.'!A23</f>
        <v>M35           Hammer</v>
      </c>
      <c r="C143" s="279"/>
      <c r="D143" s="279"/>
      <c r="E143" s="274"/>
      <c r="H143" s="283" t="str">
        <f>'women dec'!A23</f>
        <v>W50     High J</v>
      </c>
      <c r="J143" s="279"/>
      <c r="K143" s="279"/>
      <c r="L143" s="274"/>
      <c r="M143" s="255"/>
    </row>
    <row r="144" spans="1:13">
      <c r="A144" s="256" t="s">
        <v>23</v>
      </c>
      <c r="B144" s="257" t="s">
        <v>1</v>
      </c>
      <c r="C144" s="278" t="s">
        <v>3</v>
      </c>
      <c r="D144" s="278" t="s">
        <v>57</v>
      </c>
      <c r="E144" s="273" t="s">
        <v>58</v>
      </c>
      <c r="F144" s="258" t="s">
        <v>66</v>
      </c>
      <c r="H144" s="284" t="s">
        <v>23</v>
      </c>
      <c r="I144" s="257" t="s">
        <v>1</v>
      </c>
      <c r="J144" s="278" t="s">
        <v>3</v>
      </c>
      <c r="K144" s="278" t="s">
        <v>57</v>
      </c>
      <c r="L144" s="273" t="s">
        <v>58</v>
      </c>
      <c r="M144" s="258" t="s">
        <v>66</v>
      </c>
    </row>
    <row r="145" spans="1:13">
      <c r="A145" s="259">
        <v>1</v>
      </c>
      <c r="B145" s="257">
        <v>11</v>
      </c>
      <c r="C145" s="278" t="str">
        <f>IF(B145=""," ",HLOOKUP(D145,'Men dec.'!$C$1:$Q$28,23,FALSE))</f>
        <v>Peter Stewart</v>
      </c>
      <c r="D145" s="278" t="str">
        <f t="shared" ref="D145:D152" si="28">VLOOKUP(B145,$P$4:$Q$35,2,FALSE)</f>
        <v>Worcester</v>
      </c>
      <c r="E145" s="273">
        <v>21.85</v>
      </c>
      <c r="F145" s="261">
        <f>IF(OR(E145=0,E145="dis",E145="",E145=" ", E145="nvh"),"",8)</f>
        <v>8</v>
      </c>
      <c r="H145" s="285">
        <v>1</v>
      </c>
      <c r="I145" s="257">
        <v>71</v>
      </c>
      <c r="J145" s="278" t="str">
        <f>IF(I145=""," ",HLOOKUP(K145,'women dec'!$C$1:$Q$37,23,FALSE))</f>
        <v>Julie Wakelam</v>
      </c>
      <c r="K145" s="278" t="str">
        <f t="shared" ref="K145:K152" si="29">VLOOKUP(I145,$S$4:$T$35,2,FALSE)</f>
        <v>B &amp; R</v>
      </c>
      <c r="L145" s="273">
        <v>1.1499999999999999</v>
      </c>
      <c r="M145" s="261">
        <f>IF(OR(L145=0,L145="dis",L145="",L145=" ", L145="nvh"),"",8)</f>
        <v>8</v>
      </c>
    </row>
    <row r="146" spans="1:13">
      <c r="A146" s="259">
        <v>2</v>
      </c>
      <c r="B146" s="257">
        <v>21</v>
      </c>
      <c r="C146" s="278" t="str">
        <f>IF(B146=""," ",HLOOKUP(D146,'Men dec.'!$C$1:$Q$28,23,FALSE))</f>
        <v>Andy Freeman</v>
      </c>
      <c r="D146" s="278" t="str">
        <f t="shared" si="28"/>
        <v>B &amp; R</v>
      </c>
      <c r="E146" s="273">
        <v>17.29</v>
      </c>
      <c r="F146" s="261">
        <f>IF(OR(E146=0,E146="dis",E146="",E146=" ", E146="nvh"),"",7)</f>
        <v>7</v>
      </c>
      <c r="H146" s="285">
        <v>2</v>
      </c>
      <c r="I146" s="257">
        <v>53</v>
      </c>
      <c r="J146" s="278" t="str">
        <f>IF(I146=""," ",HLOOKUP(K146,'women dec'!$C$1:$Q$37,23,FALSE))</f>
        <v>Elaine Restorick</v>
      </c>
      <c r="K146" s="278" t="str">
        <f t="shared" si="29"/>
        <v>DASH</v>
      </c>
      <c r="L146" s="273">
        <v>1.05</v>
      </c>
      <c r="M146" s="261">
        <f>IF(OR(L146=0,L146="dis",L146="",L146=" ", L146="nvh"),"",7)</f>
        <v>7</v>
      </c>
    </row>
    <row r="147" spans="1:13">
      <c r="A147" s="259">
        <v>3</v>
      </c>
      <c r="B147" s="257">
        <v>24</v>
      </c>
      <c r="C147" s="278" t="str">
        <f>IF(B147=""," ",HLOOKUP(D147,'Men dec.'!$C$1:$Q$28,23,FALSE))</f>
        <v>Keith Waldron</v>
      </c>
      <c r="D147" s="278" t="str">
        <f t="shared" si="28"/>
        <v>Droitwich &amp; KSAC</v>
      </c>
      <c r="E147" s="273">
        <v>15.93</v>
      </c>
      <c r="F147" s="261">
        <f>IF(OR(E147=0,E147="dis",E147="",E147=" ", E147="nvh"),"",6)</f>
        <v>6</v>
      </c>
      <c r="H147" s="285">
        <v>3</v>
      </c>
      <c r="I147" s="257">
        <v>59</v>
      </c>
      <c r="J147" s="278" t="str">
        <f>IF(I147=""," ",HLOOKUP(K147,'women dec'!$C$1:$Q$37,23,FALSE))</f>
        <v>Rosemary Chrimes</v>
      </c>
      <c r="K147" s="278" t="str">
        <f t="shared" si="29"/>
        <v>Halesowen</v>
      </c>
      <c r="L147" s="273">
        <v>1</v>
      </c>
      <c r="M147" s="261">
        <f>IF(OR(L147=0,L147="dis",L147="",L147=" ", L147="nvh"),"",6)</f>
        <v>6</v>
      </c>
    </row>
    <row r="148" spans="1:13">
      <c r="A148" s="259">
        <v>4</v>
      </c>
      <c r="B148" s="257">
        <v>13</v>
      </c>
      <c r="C148" s="278" t="str">
        <f>IF(B148=""," ",HLOOKUP(D148,'Men dec.'!$C$1:$Q$28,23,FALSE))</f>
        <v>Julian Barnett</v>
      </c>
      <c r="D148" s="278" t="str">
        <f t="shared" si="28"/>
        <v>Birchfield</v>
      </c>
      <c r="E148" s="273">
        <v>14.01</v>
      </c>
      <c r="F148" s="261">
        <f>IF(OR(E148=0,E148="dis",E148="",E148=" ", E148="nvh"),"",5)</f>
        <v>5</v>
      </c>
      <c r="H148" s="285">
        <v>4</v>
      </c>
      <c r="I148" s="257">
        <v>63</v>
      </c>
      <c r="J148" s="278" t="str">
        <f>IF(I148=""," ",HLOOKUP(K148,'women dec'!$C$1:$Q$37,23,FALSE))</f>
        <v>Karen Davies</v>
      </c>
      <c r="K148" s="278" t="str">
        <f t="shared" si="29"/>
        <v>Birchfield</v>
      </c>
      <c r="L148" s="273">
        <v>1</v>
      </c>
      <c r="M148" s="261">
        <f>IF(OR(L148=0,L148="dis",L148="",L148=" ", L148="nvh"),"",5)</f>
        <v>5</v>
      </c>
    </row>
    <row r="149" spans="1:13">
      <c r="A149" s="259">
        <v>5</v>
      </c>
      <c r="B149" s="257">
        <v>2</v>
      </c>
      <c r="C149" s="278" t="str">
        <f>IF(B149=""," ",HLOOKUP(D149,'Men dec.'!$C$1:$Q$28,23,FALSE))</f>
        <v>Michael Westwood</v>
      </c>
      <c r="D149" s="278" t="str">
        <f t="shared" si="28"/>
        <v>Sparkhill</v>
      </c>
      <c r="E149" s="273">
        <v>13.75</v>
      </c>
      <c r="F149" s="261">
        <f>IF(OR(E149=0,E149="dis",E149="",E149=" ", E149="nvh"),"",4)</f>
        <v>4</v>
      </c>
      <c r="H149" s="285">
        <v>5</v>
      </c>
      <c r="I149" s="257">
        <v>61</v>
      </c>
      <c r="J149" s="278" t="str">
        <f>IF(I149=""," ",HLOOKUP(K149,'women dec'!$C$1:$Q$37,23,FALSE))</f>
        <v>Ros Townsend Hope</v>
      </c>
      <c r="K149" s="278" t="str">
        <f t="shared" si="29"/>
        <v>Worcester</v>
      </c>
      <c r="L149" s="273">
        <v>1</v>
      </c>
      <c r="M149" s="261">
        <f>IF(OR(L149=0,L149="dis",L149="",L149=" ", L149="nvh"),"",4)</f>
        <v>4</v>
      </c>
    </row>
    <row r="150" spans="1:13">
      <c r="A150" s="259">
        <v>6</v>
      </c>
      <c r="B150" s="257">
        <v>9</v>
      </c>
      <c r="C150" s="278" t="str">
        <f>IF(B150=""," ",HLOOKUP(D150,'Men dec.'!$C$1:$Q$28,23,FALSE))</f>
        <v>Matt Allen</v>
      </c>
      <c r="D150" s="278" t="str">
        <f t="shared" si="28"/>
        <v>Halesowen</v>
      </c>
      <c r="E150" s="273">
        <v>8.2100000000000009</v>
      </c>
      <c r="F150" s="261">
        <f>IF(OR(E150=0,E150="dis",E150="",E150=" ", E150="nvh"),"",3)</f>
        <v>3</v>
      </c>
      <c r="H150" s="285">
        <v>6</v>
      </c>
      <c r="I150" s="257"/>
      <c r="J150" s="278" t="str">
        <f>IF(I150=""," ",HLOOKUP(K150,'women dec'!$C$1:$Q$37,23,FALSE))</f>
        <v xml:space="preserve"> </v>
      </c>
      <c r="K150" s="278" t="e">
        <f t="shared" si="29"/>
        <v>#N/A</v>
      </c>
      <c r="L150" s="273"/>
      <c r="M150" s="261" t="str">
        <f>IF(OR(L150=0,L150="dis",L150="",L150=" ", L150="nvh"),"",3)</f>
        <v/>
      </c>
    </row>
    <row r="151" spans="1:13">
      <c r="A151" s="259">
        <v>7</v>
      </c>
      <c r="B151" s="257"/>
      <c r="C151" s="278" t="str">
        <f>IF(B151=""," ",HLOOKUP(D151,'Men dec.'!$C$1:$Q$28,23,FALSE))</f>
        <v xml:space="preserve"> </v>
      </c>
      <c r="D151" s="278" t="e">
        <f t="shared" si="28"/>
        <v>#N/A</v>
      </c>
      <c r="E151" s="273"/>
      <c r="F151" s="261" t="str">
        <f>IF(OR(E151=0,E151="dis",E151="",E151=" ", E151="nvh"),"",2)</f>
        <v/>
      </c>
      <c r="H151" s="285">
        <v>7</v>
      </c>
      <c r="I151" s="257"/>
      <c r="J151" s="278" t="str">
        <f>IF(I151=""," ",HLOOKUP(K151,'women dec'!$C$1:$Q$37,23,FALSE))</f>
        <v xml:space="preserve"> </v>
      </c>
      <c r="K151" s="278" t="e">
        <f t="shared" si="29"/>
        <v>#N/A</v>
      </c>
      <c r="L151" s="273"/>
      <c r="M151" s="261" t="str">
        <f>IF(OR(L151=0,L151="dis",L151="",L151=" ", L151="nvh"),"",2)</f>
        <v/>
      </c>
    </row>
    <row r="152" spans="1:13">
      <c r="A152" s="259">
        <v>8</v>
      </c>
      <c r="B152" s="257"/>
      <c r="C152" s="278" t="str">
        <f>IF(B152=""," ",HLOOKUP(D152,'Men dec.'!$C$1:$Q$28,23,FALSE))</f>
        <v xml:space="preserve"> </v>
      </c>
      <c r="D152" s="278" t="e">
        <f t="shared" si="28"/>
        <v>#N/A</v>
      </c>
      <c r="E152" s="273"/>
      <c r="F152" s="261" t="str">
        <f>IF(OR(E152=0,E152="dis",E152="",E152=" ", E152="nvh"),"",1)</f>
        <v/>
      </c>
      <c r="H152" s="285">
        <v>8</v>
      </c>
      <c r="I152" s="257"/>
      <c r="J152" s="278" t="str">
        <f>IF(I152=""," ",HLOOKUP(K152,'women dec'!$C$1:$Q$37,23,FALSE))</f>
        <v xml:space="preserve"> </v>
      </c>
      <c r="K152" s="278" t="e">
        <f t="shared" si="29"/>
        <v>#N/A</v>
      </c>
      <c r="L152" s="273"/>
      <c r="M152" s="261" t="str">
        <f>IF(OR(L152=0,L152="dis",L152="",L152=" ", L152="nvh"),"",1)</f>
        <v/>
      </c>
    </row>
    <row r="153" spans="1:13">
      <c r="A153" s="174" t="str">
        <f>'Men dec.'!A24</f>
        <v>M60           Shot</v>
      </c>
      <c r="C153" s="279"/>
      <c r="D153" s="279"/>
      <c r="E153" s="274"/>
      <c r="H153" s="283" t="str">
        <f>'women dec'!A24</f>
        <v>W50     Shot</v>
      </c>
      <c r="J153" s="279"/>
      <c r="K153" s="279"/>
      <c r="L153" s="274"/>
      <c r="M153" s="255"/>
    </row>
    <row r="154" spans="1:13">
      <c r="A154" s="256" t="s">
        <v>23</v>
      </c>
      <c r="B154" s="257" t="s">
        <v>1</v>
      </c>
      <c r="C154" s="278" t="s">
        <v>3</v>
      </c>
      <c r="D154" s="278" t="s">
        <v>57</v>
      </c>
      <c r="E154" s="273" t="s">
        <v>58</v>
      </c>
      <c r="F154" s="258" t="s">
        <v>66</v>
      </c>
      <c r="H154" s="284" t="s">
        <v>23</v>
      </c>
      <c r="I154" s="257" t="s">
        <v>1</v>
      </c>
      <c r="J154" s="278" t="s">
        <v>3</v>
      </c>
      <c r="K154" s="278" t="s">
        <v>57</v>
      </c>
      <c r="L154" s="273" t="s">
        <v>58</v>
      </c>
      <c r="M154" s="258" t="s">
        <v>66</v>
      </c>
    </row>
    <row r="155" spans="1:13">
      <c r="A155" s="259">
        <v>1</v>
      </c>
      <c r="B155" s="257">
        <v>24</v>
      </c>
      <c r="C155" s="278" t="str">
        <f>IF(B155=""," ",HLOOKUP(D155,'Men dec.'!$C$1:$Q$28,24,FALSE))</f>
        <v>Dave Russell</v>
      </c>
      <c r="D155" s="278" t="str">
        <f t="shared" ref="D155:D162" si="30">VLOOKUP(B155,$P$4:$Q$35,2,FALSE)</f>
        <v>Droitwich &amp; KSAC</v>
      </c>
      <c r="E155" s="273">
        <v>9.73</v>
      </c>
      <c r="F155" s="261">
        <f>IF(OR(E155=0,E155="dis",E155="",E155=" ", E155="nvh"),"",8)</f>
        <v>8</v>
      </c>
      <c r="H155" s="285">
        <v>1</v>
      </c>
      <c r="I155" s="257">
        <v>151</v>
      </c>
      <c r="J155" s="278" t="str">
        <f>IF(I155=""," ",HLOOKUP(K155,'women dec'!$C$1:$Q$37,24,FALSE))</f>
        <v>Dawn Gallagher</v>
      </c>
      <c r="K155" s="278" t="str">
        <f t="shared" ref="K155:K162" si="31">VLOOKUP(I155,$S$4:$T$35,2,FALSE)</f>
        <v>Sparkhill</v>
      </c>
      <c r="L155" s="273">
        <v>7.45</v>
      </c>
      <c r="M155" s="261">
        <f>IF(OR(L155=0,L155="dis",L155="",L155=" ", L155="nvh"),"",8)</f>
        <v>8</v>
      </c>
    </row>
    <row r="156" spans="1:13">
      <c r="A156" s="259">
        <v>2</v>
      </c>
      <c r="B156" s="257">
        <v>12</v>
      </c>
      <c r="C156" s="278" t="str">
        <f>IF(B156=""," ",HLOOKUP(D156,'Men dec.'!$C$1:$Q$28,24,FALSE))</f>
        <v>Ian Bowles</v>
      </c>
      <c r="D156" s="278" t="str">
        <f t="shared" si="30"/>
        <v>Worcester</v>
      </c>
      <c r="E156" s="273">
        <v>9</v>
      </c>
      <c r="F156" s="261">
        <f>IF(OR(E156=0,E156="dis",E156="",E156=" ", E156="nvh"),"",7)</f>
        <v>7</v>
      </c>
      <c r="H156" s="285">
        <v>2</v>
      </c>
      <c r="I156" s="257">
        <v>59</v>
      </c>
      <c r="J156" s="278" t="str">
        <f>IF(I156=""," ",HLOOKUP(K156,'women dec'!$C$1:$Q$37,24,FALSE))</f>
        <v>Rosemary Chrimes</v>
      </c>
      <c r="K156" s="278" t="str">
        <f t="shared" si="31"/>
        <v>Halesowen</v>
      </c>
      <c r="L156" s="273">
        <v>7.29</v>
      </c>
      <c r="M156" s="261">
        <f>IF(OR(L156=0,L156="dis",L156="",L156=" ", L156="nvh"),"",7)</f>
        <v>7</v>
      </c>
    </row>
    <row r="157" spans="1:13">
      <c r="A157" s="259">
        <v>3</v>
      </c>
      <c r="B157" s="257">
        <v>2</v>
      </c>
      <c r="C157" s="278" t="str">
        <f>IF(B157=""," ",HLOOKUP(D157,'Men dec.'!$C$1:$Q$28,24,FALSE))</f>
        <v>Bernie Waring</v>
      </c>
      <c r="D157" s="278" t="str">
        <f t="shared" si="30"/>
        <v>Sparkhill</v>
      </c>
      <c r="E157" s="273">
        <v>7.31</v>
      </c>
      <c r="F157" s="261">
        <f>IF(OR(E157=0,E157="dis",E157="",E157=" ", E157="nvh"),"",6)</f>
        <v>6</v>
      </c>
      <c r="H157" s="285">
        <v>3</v>
      </c>
      <c r="I157" s="257">
        <v>61</v>
      </c>
      <c r="J157" s="278" t="str">
        <f>IF(I157=""," ",HLOOKUP(K157,'women dec'!$C$1:$Q$37,24,FALSE))</f>
        <v>Melanie Garland</v>
      </c>
      <c r="K157" s="278" t="str">
        <f t="shared" si="31"/>
        <v>Worcester</v>
      </c>
      <c r="L157" s="273">
        <v>7.07</v>
      </c>
      <c r="M157" s="261">
        <f>IF(OR(L157=0,L157="dis",L157="",L157=" ", L157="nvh"),"",6)</f>
        <v>6</v>
      </c>
    </row>
    <row r="158" spans="1:13">
      <c r="A158" s="259">
        <v>4</v>
      </c>
      <c r="B158" s="257">
        <v>10</v>
      </c>
      <c r="C158" s="278" t="str">
        <f>IF(B158=""," ",HLOOKUP(D158,'Men dec.'!$C$1:$Q$28,24,FALSE))</f>
        <v>Les Woods</v>
      </c>
      <c r="D158" s="278" t="str">
        <f t="shared" si="30"/>
        <v>Halesowen</v>
      </c>
      <c r="E158" s="273">
        <v>6.7</v>
      </c>
      <c r="F158" s="261">
        <f>IF(OR(E158=0,E158="dis",E158="",E158=" ", E158="nvh"),"",5)</f>
        <v>5</v>
      </c>
      <c r="H158" s="285">
        <v>4</v>
      </c>
      <c r="I158" s="257">
        <v>71</v>
      </c>
      <c r="J158" s="278" t="str">
        <f>IF(I158=""," ",HLOOKUP(K158,'women dec'!$C$1:$Q$37,24,FALSE))</f>
        <v>Julie Wakelam</v>
      </c>
      <c r="K158" s="278" t="str">
        <f t="shared" si="31"/>
        <v>B &amp; R</v>
      </c>
      <c r="L158" s="273">
        <v>6.59</v>
      </c>
      <c r="M158" s="261">
        <f>IF(OR(L158=0,L158="dis",L158="",L158=" ", L158="nvh"),"",5)</f>
        <v>5</v>
      </c>
    </row>
    <row r="159" spans="1:13">
      <c r="A159" s="259">
        <v>5</v>
      </c>
      <c r="B159" s="257">
        <v>22</v>
      </c>
      <c r="C159" s="278" t="str">
        <f>IF(B159=""," ",HLOOKUP(D159,'Men dec.'!$C$1:$Q$28,24,FALSE))</f>
        <v>Clive Brown</v>
      </c>
      <c r="D159" s="278" t="str">
        <f t="shared" si="30"/>
        <v>B &amp; R</v>
      </c>
      <c r="E159" s="273">
        <v>6.1</v>
      </c>
      <c r="F159" s="261">
        <f>IF(OR(E159=0,E159="dis",E159="",E159=" ", E159="nvh"),"",4)</f>
        <v>4</v>
      </c>
      <c r="H159" s="285">
        <v>5</v>
      </c>
      <c r="I159" s="257">
        <v>63</v>
      </c>
      <c r="J159" s="278" t="str">
        <f>IF(I159=""," ",HLOOKUP(K159,'women dec'!$C$1:$Q$37,24,FALSE))</f>
        <v>Karen Davies</v>
      </c>
      <c r="K159" s="278" t="str">
        <f t="shared" si="31"/>
        <v>Birchfield</v>
      </c>
      <c r="L159" s="273">
        <v>6.3</v>
      </c>
      <c r="M159" s="261">
        <f>IF(OR(L159=0,L159="dis",L159="",L159=" ", L159="nvh"),"",4)</f>
        <v>4</v>
      </c>
    </row>
    <row r="160" spans="1:13">
      <c r="A160" s="259">
        <v>6</v>
      </c>
      <c r="B160" s="257">
        <v>35</v>
      </c>
      <c r="C160" s="278" t="str">
        <f>IF(B160=""," ",HLOOKUP(D160,'Men dec.'!$C$1:$Q$28,24,FALSE))</f>
        <v>Michael Elwell</v>
      </c>
      <c r="D160" s="278" t="str">
        <f t="shared" si="30"/>
        <v>MMAC</v>
      </c>
      <c r="E160" s="273">
        <v>6</v>
      </c>
      <c r="F160" s="261">
        <f>IF(OR(E160=0,E160="dis",E160="",E160=" ", E160="nvh"),"",3)</f>
        <v>3</v>
      </c>
      <c r="H160" s="285">
        <v>6</v>
      </c>
      <c r="I160" s="257">
        <v>53</v>
      </c>
      <c r="J160" s="278" t="str">
        <f>IF(I160=""," ",HLOOKUP(K160,'women dec'!$C$1:$Q$37,24,FALSE))</f>
        <v>Elaine Restorick</v>
      </c>
      <c r="K160" s="278" t="str">
        <f t="shared" si="31"/>
        <v>DASH</v>
      </c>
      <c r="L160" s="273">
        <v>5.6</v>
      </c>
      <c r="M160" s="261">
        <f>IF(OR(L160=0,L160="dis",L160="",L160=" ", L160="nvh"),"",3)</f>
        <v>3</v>
      </c>
    </row>
    <row r="161" spans="1:13">
      <c r="A161" s="259">
        <v>7</v>
      </c>
      <c r="B161" s="257">
        <v>14</v>
      </c>
      <c r="C161" s="278" t="str">
        <f>IF(B161=""," ",HLOOKUP(D161,'Men dec.'!$C$1:$Q$28,24,FALSE))</f>
        <v>Wilf Morgan</v>
      </c>
      <c r="D161" s="278" t="str">
        <f t="shared" si="30"/>
        <v>Birchfield</v>
      </c>
      <c r="E161" s="273">
        <v>5.83</v>
      </c>
      <c r="F161" s="261">
        <f>IF(OR(E161=0,E161="dis",E161="",E161=" ", E161="nvh"),"",2)</f>
        <v>2</v>
      </c>
      <c r="H161" s="285">
        <v>7</v>
      </c>
      <c r="I161" s="257"/>
      <c r="J161" s="278" t="str">
        <f>IF(I161=""," ",HLOOKUP(K161,'women dec'!$C$1:$Q$37,24,FALSE))</f>
        <v xml:space="preserve"> </v>
      </c>
      <c r="K161" s="278" t="e">
        <f t="shared" si="31"/>
        <v>#N/A</v>
      </c>
      <c r="L161" s="273"/>
      <c r="M161" s="261" t="str">
        <f>IF(OR(L161=0,L161="dis",L161="",L161=" ", L161="nvh"),"",2)</f>
        <v/>
      </c>
    </row>
    <row r="162" spans="1:13">
      <c r="A162" s="259">
        <v>8</v>
      </c>
      <c r="B162" s="257"/>
      <c r="C162" s="278" t="str">
        <f>IF(B162=""," ",HLOOKUP(D162,'Men dec.'!$C$1:$Q$28,24,FALSE))</f>
        <v xml:space="preserve"> </v>
      </c>
      <c r="D162" s="278" t="e">
        <f t="shared" si="30"/>
        <v>#N/A</v>
      </c>
      <c r="E162" s="273"/>
      <c r="F162" s="261" t="str">
        <f>IF(OR(E162=0,E162="dis",E162="",E162=" ", E162="nvh"),"",1)</f>
        <v/>
      </c>
      <c r="H162" s="285">
        <v>8</v>
      </c>
      <c r="I162" s="257"/>
      <c r="J162" s="278" t="str">
        <f>IF(I162=""," ",HLOOKUP(K162,'women dec'!$C$1:$Q$37,24,FALSE))</f>
        <v xml:space="preserve"> </v>
      </c>
      <c r="K162" s="278" t="e">
        <f t="shared" si="31"/>
        <v>#N/A</v>
      </c>
      <c r="L162" s="273"/>
      <c r="M162" s="261" t="str">
        <f>IF(OR(L162=0,L162="dis",L162="",L162=" ", L162="nvh"),"",1)</f>
        <v/>
      </c>
    </row>
    <row r="163" spans="1:13">
      <c r="A163" s="174" t="str">
        <f>'Men dec.'!A25</f>
        <v>M35           High J</v>
      </c>
      <c r="C163" s="279"/>
      <c r="D163" s="279"/>
      <c r="E163" s="274"/>
      <c r="H163" s="283" t="str">
        <f>'women dec'!A25</f>
        <v>W40     Javelin</v>
      </c>
      <c r="J163" s="279"/>
      <c r="K163" s="279"/>
      <c r="L163" s="274"/>
      <c r="M163" s="255"/>
    </row>
    <row r="164" spans="1:13">
      <c r="A164" s="256" t="s">
        <v>23</v>
      </c>
      <c r="B164" s="257" t="s">
        <v>1</v>
      </c>
      <c r="C164" s="278" t="s">
        <v>3</v>
      </c>
      <c r="D164" s="278" t="s">
        <v>57</v>
      </c>
      <c r="E164" s="273" t="s">
        <v>58</v>
      </c>
      <c r="F164" s="258" t="s">
        <v>66</v>
      </c>
      <c r="H164" s="284" t="s">
        <v>23</v>
      </c>
      <c r="I164" s="257" t="s">
        <v>1</v>
      </c>
      <c r="J164" s="278" t="s">
        <v>3</v>
      </c>
      <c r="K164" s="278" t="s">
        <v>57</v>
      </c>
      <c r="L164" s="273" t="s">
        <v>58</v>
      </c>
      <c r="M164" s="258" t="s">
        <v>66</v>
      </c>
    </row>
    <row r="165" spans="1:13">
      <c r="A165" s="259">
        <v>1</v>
      </c>
      <c r="B165" s="257">
        <v>2</v>
      </c>
      <c r="C165" s="278" t="str">
        <f>IF(B165=""," ",HLOOKUP(D165,'Men dec.'!$C$1:$Q$28,25,FALSE))</f>
        <v>David Hanson</v>
      </c>
      <c r="D165" s="278" t="str">
        <f t="shared" ref="D165:D172" si="32">VLOOKUP(B165,$P$4:$Q$35,2,FALSE)</f>
        <v>Sparkhill</v>
      </c>
      <c r="E165" s="273">
        <v>1.6</v>
      </c>
      <c r="F165" s="261">
        <f>IF(OR(E165=0,E165="dis",E165="",E165=" ", E165="nvh"),"",8)</f>
        <v>8</v>
      </c>
      <c r="H165" s="285">
        <v>1</v>
      </c>
      <c r="I165" s="257">
        <v>62</v>
      </c>
      <c r="J165" s="278" t="str">
        <f>IF(I165=""," ",HLOOKUP(K165,'women dec'!$C$1:$Q$37,25,FALSE))</f>
        <v>Ruth Bird</v>
      </c>
      <c r="K165" s="278" t="str">
        <f t="shared" ref="K165:K172" si="33">VLOOKUP(I165,$S$4:$T$35,2,FALSE)</f>
        <v>Worcester</v>
      </c>
      <c r="L165" s="273">
        <v>23.12</v>
      </c>
      <c r="M165" s="261">
        <f>IF(OR(L165=0,L165="dis",L165="",L165=" ", L165="nvh"),"",8)</f>
        <v>8</v>
      </c>
    </row>
    <row r="166" spans="1:13">
      <c r="A166" s="259">
        <v>2</v>
      </c>
      <c r="B166" s="257">
        <v>11</v>
      </c>
      <c r="C166" s="278" t="str">
        <f>IF(B166=""," ",HLOOKUP(D166,'Men dec.'!$C$1:$Q$28,25,FALSE))</f>
        <v>Peter Stewart</v>
      </c>
      <c r="D166" s="278" t="str">
        <f t="shared" si="32"/>
        <v>Worcester</v>
      </c>
      <c r="E166" s="273">
        <v>1.5</v>
      </c>
      <c r="F166" s="261">
        <f>IF(OR(E166=0,E166="dis",E166="",E166=" ", E166="nvh"),"",7)</f>
        <v>7</v>
      </c>
      <c r="H166" s="285">
        <v>2</v>
      </c>
      <c r="I166" s="257">
        <v>64</v>
      </c>
      <c r="J166" s="278" t="str">
        <f>IF(I166=""," ",HLOOKUP(K166,'women dec'!$C$1:$Q$37,25,FALSE))</f>
        <v>Julie Rogers</v>
      </c>
      <c r="K166" s="278" t="str">
        <f t="shared" si="33"/>
        <v>Birchfield</v>
      </c>
      <c r="L166" s="273">
        <v>21.46</v>
      </c>
      <c r="M166" s="261">
        <f>IF(OR(L166=0,L166="dis",L166="",L166=" ", L166="nvh"),"",7)</f>
        <v>7</v>
      </c>
    </row>
    <row r="167" spans="1:13">
      <c r="A167" s="259">
        <v>3</v>
      </c>
      <c r="B167" s="257">
        <v>21</v>
      </c>
      <c r="C167" s="278" t="str">
        <f>IF(B167=""," ",HLOOKUP(D167,'Men dec.'!$C$1:$Q$28,25,FALSE))</f>
        <v>Andy Freeman</v>
      </c>
      <c r="D167" s="278" t="str">
        <f t="shared" si="32"/>
        <v>B &amp; R</v>
      </c>
      <c r="E167" s="273">
        <v>1.45</v>
      </c>
      <c r="F167" s="261">
        <f>IF(OR(E167=0,E167="dis",E167="",E167=" ", E167="nvh"),"",6)</f>
        <v>6</v>
      </c>
      <c r="H167" s="285">
        <v>3</v>
      </c>
      <c r="I167" s="257">
        <v>60</v>
      </c>
      <c r="J167" s="278" t="str">
        <f>IF(I167=""," ",HLOOKUP(K167,'women dec'!$C$1:$Q$37,25,FALSE))</f>
        <v>Joanne Smallwood</v>
      </c>
      <c r="K167" s="278" t="str">
        <f t="shared" si="33"/>
        <v>Halesowen</v>
      </c>
      <c r="L167" s="273">
        <v>13.89</v>
      </c>
      <c r="M167" s="261">
        <f>IF(OR(L167=0,L167="dis",L167="",L167=" ", L167="nvh"),"",6)</f>
        <v>6</v>
      </c>
    </row>
    <row r="168" spans="1:13">
      <c r="A168" s="259">
        <v>4</v>
      </c>
      <c r="B168" s="257">
        <v>14</v>
      </c>
      <c r="C168" s="278" t="str">
        <f>IF(B168=""," ",HLOOKUP(D168,'Men dec.'!$C$1:$Q$28,25,FALSE))</f>
        <v>Martin Maynard</v>
      </c>
      <c r="D168" s="278" t="str">
        <f t="shared" si="32"/>
        <v>Birchfield</v>
      </c>
      <c r="E168" s="273">
        <v>1.4</v>
      </c>
      <c r="F168" s="261">
        <f>IF(OR(E168=0,E168="dis",E168="",E168=" ", E168="nvh"),"",5)</f>
        <v>5</v>
      </c>
      <c r="H168" s="285">
        <v>4</v>
      </c>
      <c r="I168" s="257">
        <v>151</v>
      </c>
      <c r="J168" s="278" t="str">
        <f>IF(I168=""," ",HLOOKUP(K168,'women dec'!$C$1:$Q$37,25,FALSE))</f>
        <v>Dawn Gallagher</v>
      </c>
      <c r="K168" s="278" t="str">
        <f t="shared" si="33"/>
        <v>Sparkhill</v>
      </c>
      <c r="L168" s="273">
        <v>11.32</v>
      </c>
      <c r="M168" s="261">
        <f>IF(OR(L168=0,L168="dis",L168="",L168=" ", L168="nvh"),"",5)</f>
        <v>5</v>
      </c>
    </row>
    <row r="169" spans="1:13">
      <c r="A169" s="259">
        <v>5</v>
      </c>
      <c r="B169" s="257"/>
      <c r="C169" s="278" t="str">
        <f>IF(B169=""," ",HLOOKUP(D169,'Men dec.'!$C$1:$Q$28,25,FALSE))</f>
        <v xml:space="preserve"> </v>
      </c>
      <c r="D169" s="278" t="e">
        <f t="shared" si="32"/>
        <v>#N/A</v>
      </c>
      <c r="E169" s="273"/>
      <c r="F169" s="261" t="str">
        <f>IF(OR(E169=0,E169="dis",E169="",E169=" ", E169="nvh"),"",4)</f>
        <v/>
      </c>
      <c r="H169" s="285">
        <v>5</v>
      </c>
      <c r="I169" s="257"/>
      <c r="J169" s="278" t="str">
        <f>IF(I169=""," ",HLOOKUP(K169,'women dec'!$C$1:$Q$37,25,FALSE))</f>
        <v xml:space="preserve"> </v>
      </c>
      <c r="K169" s="278" t="e">
        <f t="shared" si="33"/>
        <v>#N/A</v>
      </c>
      <c r="L169" s="273"/>
      <c r="M169" s="261" t="str">
        <f>IF(OR(L169=0,L169="dis",L169="",L169=" ", L169="nvh"),"",4)</f>
        <v/>
      </c>
    </row>
    <row r="170" spans="1:13">
      <c r="A170" s="259">
        <v>6</v>
      </c>
      <c r="B170" s="257"/>
      <c r="C170" s="278" t="str">
        <f>IF(B170=""," ",HLOOKUP(D170,'Men dec.'!$C$1:$Q$28,25,FALSE))</f>
        <v xml:space="preserve"> </v>
      </c>
      <c r="D170" s="278" t="e">
        <f t="shared" si="32"/>
        <v>#N/A</v>
      </c>
      <c r="E170" s="273"/>
      <c r="F170" s="261" t="str">
        <f>IF(OR(E170=0,E170="dis",E170="",E170=" ", E170="nvh"),"",3)</f>
        <v/>
      </c>
      <c r="H170" s="285">
        <v>6</v>
      </c>
      <c r="I170" s="257"/>
      <c r="J170" s="278" t="str">
        <f>IF(I170=""," ",HLOOKUP(K170,'women dec'!$C$1:$Q$37,25,FALSE))</f>
        <v xml:space="preserve"> </v>
      </c>
      <c r="K170" s="278" t="e">
        <f t="shared" si="33"/>
        <v>#N/A</v>
      </c>
      <c r="L170" s="273"/>
      <c r="M170" s="261" t="str">
        <f>IF(OR(L170=0,L170="dis",L170="",L170=" ", L170="nvh"),"",3)</f>
        <v/>
      </c>
    </row>
    <row r="171" spans="1:13">
      <c r="A171" s="259">
        <v>7</v>
      </c>
      <c r="B171" s="257"/>
      <c r="C171" s="278" t="str">
        <f>IF(B171=""," ",HLOOKUP(D171,'Men dec.'!$C$1:$Q$28,25,FALSE))</f>
        <v xml:space="preserve"> </v>
      </c>
      <c r="D171" s="278" t="e">
        <f t="shared" si="32"/>
        <v>#N/A</v>
      </c>
      <c r="E171" s="273"/>
      <c r="F171" s="261" t="str">
        <f>IF(OR(E171=0,E171="dis",E171="",E171=" ", E171="nvh"),"",2)</f>
        <v/>
      </c>
      <c r="H171" s="285">
        <v>7</v>
      </c>
      <c r="I171" s="257"/>
      <c r="J171" s="278" t="str">
        <f>IF(I171=""," ",HLOOKUP(K171,'women dec'!$C$1:$Q$37,25,FALSE))</f>
        <v xml:space="preserve"> </v>
      </c>
      <c r="K171" s="278" t="e">
        <f t="shared" si="33"/>
        <v>#N/A</v>
      </c>
      <c r="L171" s="273"/>
      <c r="M171" s="261" t="str">
        <f>IF(OR(L171=0,L171="dis",L171="",L171=" ", L171="nvh"),"",2)</f>
        <v/>
      </c>
    </row>
    <row r="172" spans="1:13">
      <c r="A172" s="259">
        <v>8</v>
      </c>
      <c r="B172" s="257"/>
      <c r="C172" s="278" t="str">
        <f>IF(B172=""," ",HLOOKUP(D172,'Men dec.'!$C$1:$Q$28,25,FALSE))</f>
        <v xml:space="preserve"> </v>
      </c>
      <c r="D172" s="278" t="e">
        <f t="shared" si="32"/>
        <v>#N/A</v>
      </c>
      <c r="E172" s="273"/>
      <c r="F172" s="261" t="str">
        <f>IF(OR(E172=0,E172="dis",E172="",E172=" ", E172="nvh"),"",1)</f>
        <v/>
      </c>
      <c r="H172" s="285">
        <v>8</v>
      </c>
      <c r="I172" s="257"/>
      <c r="J172" s="278" t="str">
        <f>IF(I172=""," ",HLOOKUP(K172,'women dec'!$C$1:$Q$37,25,FALSE))</f>
        <v xml:space="preserve"> </v>
      </c>
      <c r="K172" s="278" t="e">
        <f t="shared" si="33"/>
        <v>#N/A</v>
      </c>
      <c r="L172" s="273"/>
      <c r="M172" s="261" t="str">
        <f>IF(OR(L172=0,L172="dis",L172="",L172=" ", L172="nvh"),"",1)</f>
        <v/>
      </c>
    </row>
    <row r="173" spans="1:13">
      <c r="A173" s="174" t="str">
        <f>'Men dec.'!A26</f>
        <v>M50           High J</v>
      </c>
      <c r="C173" s="279"/>
      <c r="D173" s="279"/>
      <c r="E173" s="274"/>
      <c r="H173" s="283" t="str">
        <f>'women dec'!A26</f>
        <v>W40     Shot</v>
      </c>
      <c r="J173" s="279"/>
      <c r="K173" s="279"/>
      <c r="L173" s="274"/>
      <c r="M173" s="255"/>
    </row>
    <row r="174" spans="1:13">
      <c r="A174" s="256" t="s">
        <v>23</v>
      </c>
      <c r="B174" s="257" t="s">
        <v>1</v>
      </c>
      <c r="C174" s="278" t="s">
        <v>3</v>
      </c>
      <c r="D174" s="278" t="s">
        <v>57</v>
      </c>
      <c r="E174" s="273" t="s">
        <v>58</v>
      </c>
      <c r="F174" s="258" t="s">
        <v>66</v>
      </c>
      <c r="H174" s="284" t="s">
        <v>23</v>
      </c>
      <c r="I174" s="257" t="s">
        <v>1</v>
      </c>
      <c r="J174" s="278" t="s">
        <v>3</v>
      </c>
      <c r="K174" s="278" t="s">
        <v>57</v>
      </c>
      <c r="L174" s="273" t="s">
        <v>58</v>
      </c>
      <c r="M174" s="258" t="s">
        <v>66</v>
      </c>
    </row>
    <row r="175" spans="1:13">
      <c r="A175" s="259">
        <v>1</v>
      </c>
      <c r="B175" s="257">
        <v>11</v>
      </c>
      <c r="C175" s="278" t="str">
        <f>IF(B175=""," ",HLOOKUP(D175,'Men dec.'!$C$1:$Q$28,26,FALSE))</f>
        <v>Marc Flannery</v>
      </c>
      <c r="D175" s="278" t="str">
        <f t="shared" ref="D175:D182" si="34">VLOOKUP(B175,$P$4:$Q$35,2,FALSE)</f>
        <v>Worcester</v>
      </c>
      <c r="E175" s="273">
        <v>1.45</v>
      </c>
      <c r="F175" s="261">
        <f>IF(OR(E175=0,E175="dis",E175="",E175=" ", E175="nvh"),"",8)</f>
        <v>8</v>
      </c>
      <c r="H175" s="285">
        <v>1</v>
      </c>
      <c r="I175" s="257">
        <v>62</v>
      </c>
      <c r="J175" s="278" t="str">
        <f>IF(I175=""," ",HLOOKUP(K175,'women dec'!$C$1:$Q$37,26,FALSE))</f>
        <v>Ruth Bird</v>
      </c>
      <c r="K175" s="278" t="str">
        <f t="shared" ref="K175:K182" si="35">VLOOKUP(I175,$S$4:$T$35,2,FALSE)</f>
        <v>Worcester</v>
      </c>
      <c r="L175" s="273">
        <v>8.6999999999999993</v>
      </c>
      <c r="M175" s="261">
        <f>IF(OR(L175=0,L175="dis",L175="",L175=" ", L175="nvh"),"",8)</f>
        <v>8</v>
      </c>
    </row>
    <row r="176" spans="1:13">
      <c r="A176" s="259">
        <v>2</v>
      </c>
      <c r="B176" s="257">
        <v>13</v>
      </c>
      <c r="C176" s="278" t="str">
        <f>IF(B176=""," ",HLOOKUP(D176,'Men dec.'!$C$1:$Q$28,26,FALSE))</f>
        <v>Paul Rogers</v>
      </c>
      <c r="D176" s="278" t="str">
        <f t="shared" si="34"/>
        <v>Birchfield</v>
      </c>
      <c r="E176" s="273">
        <v>1.4</v>
      </c>
      <c r="F176" s="261">
        <f>IF(OR(E176=0,E176="dis",E176="",E176=" ", E176="nvh"),"",7)</f>
        <v>7</v>
      </c>
      <c r="H176" s="285">
        <v>2</v>
      </c>
      <c r="I176" s="257">
        <v>71</v>
      </c>
      <c r="J176" s="278" t="str">
        <f>IF(I176=""," ",HLOOKUP(K176,'women dec'!$C$1:$Q$37,26,FALSE))</f>
        <v>Yasmine Al-Daftary</v>
      </c>
      <c r="K176" s="278" t="str">
        <f t="shared" si="35"/>
        <v>B &amp; R</v>
      </c>
      <c r="L176" s="273">
        <v>6.5</v>
      </c>
      <c r="M176" s="261">
        <f>IF(OR(L176=0,L176="dis",L176="",L176=" ", L176="nvh"),"",7)</f>
        <v>7</v>
      </c>
    </row>
    <row r="177" spans="1:13">
      <c r="A177" s="259">
        <v>3</v>
      </c>
      <c r="B177" s="257">
        <v>1</v>
      </c>
      <c r="C177" s="278" t="str">
        <f>IF(B177=""," ",HLOOKUP(D177,'Men dec.'!$C$1:$Q$28,26,FALSE))</f>
        <v>Simon Willington</v>
      </c>
      <c r="D177" s="278" t="str">
        <f t="shared" si="34"/>
        <v>Sparkhill</v>
      </c>
      <c r="E177" s="273">
        <v>1.4</v>
      </c>
      <c r="F177" s="261">
        <f>IF(OR(E177=0,E177="dis",E177="",E177=" ", E177="nvh"),"",6)</f>
        <v>6</v>
      </c>
      <c r="H177" s="285">
        <v>3</v>
      </c>
      <c r="I177" s="257">
        <v>60</v>
      </c>
      <c r="J177" s="278" t="str">
        <f>IF(I177=""," ",HLOOKUP(K177,'women dec'!$C$1:$Q$37,26,FALSE))</f>
        <v>Julie Bellfield</v>
      </c>
      <c r="K177" s="278" t="str">
        <f t="shared" si="35"/>
        <v>Halesowen</v>
      </c>
      <c r="L177" s="273">
        <v>6.25</v>
      </c>
      <c r="M177" s="261">
        <f>IF(OR(L177=0,L177="dis",L177="",L177=" ", L177="nvh"),"",6)</f>
        <v>6</v>
      </c>
    </row>
    <row r="178" spans="1:13">
      <c r="A178" s="259">
        <v>4</v>
      </c>
      <c r="B178" s="257">
        <v>24</v>
      </c>
      <c r="C178" s="278" t="str">
        <f>IF(B178=""," ",HLOOKUP(D178,'Men dec.'!$C$1:$Q$28,26,FALSE))</f>
        <v>Tony Crocker</v>
      </c>
      <c r="D178" s="278" t="str">
        <f t="shared" si="34"/>
        <v>Droitwich &amp; KSAC</v>
      </c>
      <c r="E178" s="273">
        <v>1.3</v>
      </c>
      <c r="F178" s="261">
        <f>IF(OR(E178=0,E178="dis",E178="",E178=" ", E178="nvh"),"",5)</f>
        <v>5</v>
      </c>
      <c r="H178" s="285">
        <v>4</v>
      </c>
      <c r="I178" s="257">
        <v>64</v>
      </c>
      <c r="J178" s="278" t="str">
        <f>IF(I178=""," ",HLOOKUP(K178,'women dec'!$C$1:$Q$37,26,FALSE))</f>
        <v>Judy Johnson</v>
      </c>
      <c r="K178" s="278" t="str">
        <f t="shared" si="35"/>
        <v>Birchfield</v>
      </c>
      <c r="L178" s="273">
        <v>5.62</v>
      </c>
      <c r="M178" s="261">
        <f>IF(OR(L178=0,L178="dis",L178="",L178=" ", L178="nvh"),"",5)</f>
        <v>5</v>
      </c>
    </row>
    <row r="179" spans="1:13">
      <c r="A179" s="259">
        <v>5</v>
      </c>
      <c r="B179" s="257"/>
      <c r="C179" s="278" t="str">
        <f>IF(B179=""," ",HLOOKUP(D179,'Men dec.'!$C$1:$Q$28,26,FALSE))</f>
        <v xml:space="preserve"> </v>
      </c>
      <c r="D179" s="278" t="e">
        <f t="shared" si="34"/>
        <v>#N/A</v>
      </c>
      <c r="E179" s="273"/>
      <c r="F179" s="261" t="str">
        <f>IF(OR(E179=0,E179="dis",E179="",E179=" ", E179="nvh"),"",4)</f>
        <v/>
      </c>
      <c r="H179" s="285">
        <v>5</v>
      </c>
      <c r="I179" s="257">
        <v>152</v>
      </c>
      <c r="J179" s="278" t="str">
        <f>IF(I179=""," ",HLOOKUP(K179,'women dec'!$C$1:$Q$37,26,FALSE))</f>
        <v>Julia Reeves</v>
      </c>
      <c r="K179" s="278" t="str">
        <f t="shared" si="35"/>
        <v>Sparkhill</v>
      </c>
      <c r="L179" s="273">
        <v>5.22</v>
      </c>
      <c r="M179" s="261">
        <f>IF(OR(L179=0,L179="dis",L179="",L179=" ", L179="nvh"),"",4)</f>
        <v>4</v>
      </c>
    </row>
    <row r="180" spans="1:13">
      <c r="A180" s="259">
        <v>6</v>
      </c>
      <c r="B180" s="257"/>
      <c r="C180" s="278" t="str">
        <f>IF(B180=""," ",HLOOKUP(D180,'Men dec.'!$C$1:$Q$28,26,FALSE))</f>
        <v xml:space="preserve"> </v>
      </c>
      <c r="D180" s="278" t="e">
        <f t="shared" si="34"/>
        <v>#N/A</v>
      </c>
      <c r="E180" s="273"/>
      <c r="F180" s="261" t="str">
        <f>IF(OR(E180=0,E180="dis",E180="",E180=" ", E180="nvh"),"",3)</f>
        <v/>
      </c>
      <c r="H180" s="285">
        <v>6</v>
      </c>
      <c r="I180" s="257"/>
      <c r="J180" s="278" t="str">
        <f>IF(I180=""," ",HLOOKUP(K180,'women dec'!$C$1:$Q$37,26,FALSE))</f>
        <v xml:space="preserve"> </v>
      </c>
      <c r="K180" s="278" t="e">
        <f t="shared" si="35"/>
        <v>#N/A</v>
      </c>
      <c r="L180" s="273"/>
      <c r="M180" s="261" t="str">
        <f>IF(OR(L180=0,L180="dis",L180="",L180=" ", L180="nvh"),"",3)</f>
        <v/>
      </c>
    </row>
    <row r="181" spans="1:13">
      <c r="A181" s="259">
        <v>7</v>
      </c>
      <c r="B181" s="257"/>
      <c r="C181" s="278" t="str">
        <f>IF(B181=""," ",HLOOKUP(D181,'Men dec.'!$C$1:$Q$28,26,FALSE))</f>
        <v xml:space="preserve"> </v>
      </c>
      <c r="D181" s="278" t="e">
        <f t="shared" si="34"/>
        <v>#N/A</v>
      </c>
      <c r="E181" s="273"/>
      <c r="F181" s="261" t="str">
        <f>IF(OR(E181=0,E181="dis",E181="",E181=" ", E181="nvh"),"",2)</f>
        <v/>
      </c>
      <c r="H181" s="285">
        <v>7</v>
      </c>
      <c r="I181" s="257"/>
      <c r="J181" s="278" t="str">
        <f>IF(I181=""," ",HLOOKUP(K181,'women dec'!$C$1:$Q$37,26,FALSE))</f>
        <v xml:space="preserve"> </v>
      </c>
      <c r="K181" s="278" t="e">
        <f t="shared" si="35"/>
        <v>#N/A</v>
      </c>
      <c r="L181" s="273"/>
      <c r="M181" s="261" t="str">
        <f>IF(OR(L181=0,L181="dis",L181="",L181=" ", L181="nvh"),"",2)</f>
        <v/>
      </c>
    </row>
    <row r="182" spans="1:13">
      <c r="A182" s="259">
        <v>8</v>
      </c>
      <c r="B182" s="257"/>
      <c r="C182" s="278" t="str">
        <f>IF(B182=""," ",HLOOKUP(D182,'Men dec.'!$C$1:$Q$28,26,FALSE))</f>
        <v xml:space="preserve"> </v>
      </c>
      <c r="D182" s="278" t="e">
        <f t="shared" si="34"/>
        <v>#N/A</v>
      </c>
      <c r="E182" s="273"/>
      <c r="F182" s="261" t="str">
        <f>IF(OR(E182=0,E182="dis",E182="",E182=" ", E182="nvh"),"",1)</f>
        <v/>
      </c>
      <c r="H182" s="285">
        <v>8</v>
      </c>
      <c r="I182" s="257"/>
      <c r="J182" s="278" t="str">
        <f>IF(I182=""," ",HLOOKUP(K182,'women dec'!$C$1:$Q$37,26,FALSE))</f>
        <v xml:space="preserve"> </v>
      </c>
      <c r="K182" s="278" t="e">
        <f t="shared" si="35"/>
        <v>#N/A</v>
      </c>
      <c r="L182" s="273"/>
      <c r="M182" s="261" t="str">
        <f>IF(OR(L182=0,L182="dis",L182="",L182=" ", L182="nvh"),"",1)</f>
        <v/>
      </c>
    </row>
    <row r="183" spans="1:13">
      <c r="A183" s="174" t="str">
        <f>'Men dec.'!A27</f>
        <v>M40           Triple J</v>
      </c>
      <c r="C183" s="279"/>
      <c r="D183" s="279"/>
      <c r="E183" s="274"/>
      <c r="H183" s="283">
        <f>'women dec'!A27</f>
        <v>0</v>
      </c>
      <c r="J183" s="279"/>
      <c r="K183" s="279"/>
      <c r="L183" s="274"/>
      <c r="M183" s="255"/>
    </row>
    <row r="184" spans="1:13">
      <c r="A184" s="256" t="s">
        <v>23</v>
      </c>
      <c r="B184" s="257" t="s">
        <v>1</v>
      </c>
      <c r="C184" s="278" t="s">
        <v>3</v>
      </c>
      <c r="D184" s="278" t="s">
        <v>57</v>
      </c>
      <c r="E184" s="273" t="s">
        <v>58</v>
      </c>
      <c r="F184" s="258" t="s">
        <v>66</v>
      </c>
      <c r="H184" s="284" t="s">
        <v>23</v>
      </c>
      <c r="I184" s="257" t="s">
        <v>1</v>
      </c>
      <c r="J184" s="278" t="s">
        <v>3</v>
      </c>
      <c r="K184" s="278" t="s">
        <v>57</v>
      </c>
      <c r="L184" s="273" t="s">
        <v>58</v>
      </c>
      <c r="M184" s="258" t="s">
        <v>66</v>
      </c>
    </row>
    <row r="185" spans="1:13">
      <c r="A185" s="259">
        <v>1</v>
      </c>
      <c r="B185" s="257">
        <v>2</v>
      </c>
      <c r="C185" s="278" t="str">
        <f>IF(B185=""," ",HLOOKUP(D185,'Men dec.'!$C$1:$Q$28,27,FALSE))</f>
        <v>David Hanson</v>
      </c>
      <c r="D185" s="278" t="str">
        <f t="shared" ref="D185:D192" si="36">VLOOKUP(B185,$P$4:$Q$35,2,FALSE)</f>
        <v>Sparkhill</v>
      </c>
      <c r="E185" s="273">
        <v>10.14</v>
      </c>
      <c r="F185" s="261">
        <f>IF(OR(E185=0,E185="dis",E185="",E185=" ", E185="nvh"),"",8)</f>
        <v>8</v>
      </c>
      <c r="H185" s="285">
        <v>1</v>
      </c>
      <c r="I185" s="257"/>
      <c r="J185" s="278" t="str">
        <f>IF(I185=""," ",HLOOKUP(K185,'women dec'!$C$1:$Q$37,27,FALSE))</f>
        <v xml:space="preserve"> </v>
      </c>
      <c r="K185" s="278" t="e">
        <f t="shared" ref="K185:K192" si="37">VLOOKUP(I185,$S$4:$T$35,2,FALSE)</f>
        <v>#N/A</v>
      </c>
      <c r="L185" s="273"/>
      <c r="M185" s="261" t="str">
        <f>IF(OR(L185=0,L185="dis",L185="",L185=" ", L185="nvh"),"",8)</f>
        <v/>
      </c>
    </row>
    <row r="186" spans="1:13">
      <c r="A186" s="259">
        <v>2</v>
      </c>
      <c r="B186" s="257">
        <v>11</v>
      </c>
      <c r="C186" s="278" t="str">
        <f>IF(B186=""," ",HLOOKUP(D186,'Men dec.'!$C$1:$Q$28,27,FALSE))</f>
        <v>Marc Flannery</v>
      </c>
      <c r="D186" s="278" t="str">
        <f t="shared" si="36"/>
        <v>Worcester</v>
      </c>
      <c r="E186" s="273">
        <v>8.58</v>
      </c>
      <c r="F186" s="261">
        <f>IF(OR(E186=0,E186="dis",E186="",E186=" ", E186="nvh"),"",7)</f>
        <v>7</v>
      </c>
      <c r="H186" s="285">
        <v>2</v>
      </c>
      <c r="I186" s="257"/>
      <c r="J186" s="278" t="str">
        <f>IF(I186=""," ",HLOOKUP(K186,'women dec'!$C$1:$Q$37,27,FALSE))</f>
        <v xml:space="preserve"> </v>
      </c>
      <c r="K186" s="278" t="e">
        <f t="shared" si="37"/>
        <v>#N/A</v>
      </c>
      <c r="L186" s="273"/>
      <c r="M186" s="261" t="str">
        <f>IF(OR(L186=0,L186="dis",L186="",L186=" ", L186="nvh"),"",7)</f>
        <v/>
      </c>
    </row>
    <row r="187" spans="1:13">
      <c r="A187" s="259">
        <v>3</v>
      </c>
      <c r="B187" s="257">
        <v>22</v>
      </c>
      <c r="C187" s="278" t="str">
        <f>IF(B187=""," ",HLOOKUP(D187,'Men dec.'!$C$1:$Q$28,27,FALSE))</f>
        <v>Wondu Ben Beyene</v>
      </c>
      <c r="D187" s="278" t="str">
        <f t="shared" si="36"/>
        <v>B &amp; R</v>
      </c>
      <c r="E187" s="273">
        <v>7.35</v>
      </c>
      <c r="F187" s="261">
        <f>IF(OR(E187=0,E187="dis",E187="",E187=" ", E187="nvh"),"",6)</f>
        <v>6</v>
      </c>
      <c r="H187" s="285">
        <v>3</v>
      </c>
      <c r="I187" s="257"/>
      <c r="J187" s="278" t="str">
        <f>IF(I187=""," ",HLOOKUP(K187,'women dec'!$C$1:$Q$37,27,FALSE))</f>
        <v xml:space="preserve"> </v>
      </c>
      <c r="K187" s="278" t="e">
        <f t="shared" si="37"/>
        <v>#N/A</v>
      </c>
      <c r="L187" s="273"/>
      <c r="M187" s="261" t="str">
        <f>IF(OR(L187=0,L187="dis",L187="",L187=" ", L187="nvh"),"",6)</f>
        <v/>
      </c>
    </row>
    <row r="188" spans="1:13">
      <c r="A188" s="259">
        <v>4</v>
      </c>
      <c r="B188" s="257">
        <v>14</v>
      </c>
      <c r="C188" s="278" t="str">
        <f>IF(B188=""," ",HLOOKUP(D188,'Men dec.'!$C$1:$Q$28,27,FALSE))</f>
        <v>John Constandinou</v>
      </c>
      <c r="D188" s="278" t="str">
        <f t="shared" si="36"/>
        <v>Birchfield</v>
      </c>
      <c r="E188" s="273">
        <v>6.81</v>
      </c>
      <c r="F188" s="261">
        <f>IF(OR(E188=0,E188="dis",E188="",E188=" ", E188="nvh"),"",5)</f>
        <v>5</v>
      </c>
      <c r="H188" s="285">
        <v>4</v>
      </c>
      <c r="I188" s="257"/>
      <c r="J188" s="278" t="str">
        <f>IF(I188=""," ",HLOOKUP(K188,'women dec'!$C$1:$Q$37,27,FALSE))</f>
        <v xml:space="preserve"> </v>
      </c>
      <c r="K188" s="278" t="e">
        <f t="shared" si="37"/>
        <v>#N/A</v>
      </c>
      <c r="L188" s="273"/>
      <c r="M188" s="261" t="str">
        <f>IF(OR(L188=0,L188="dis",L188="",L188=" ", L188="nvh"),"",5)</f>
        <v/>
      </c>
    </row>
    <row r="189" spans="1:13">
      <c r="A189" s="259">
        <v>5</v>
      </c>
      <c r="B189" s="257"/>
      <c r="C189" s="278" t="str">
        <f>IF(B189=""," ",HLOOKUP(D189,'Men dec.'!$C$1:$Q$28,27,FALSE))</f>
        <v xml:space="preserve"> </v>
      </c>
      <c r="D189" s="278" t="e">
        <f t="shared" si="36"/>
        <v>#N/A</v>
      </c>
      <c r="E189" s="273"/>
      <c r="F189" s="261" t="str">
        <f>IF(OR(E189=0,E189="dis",E189="",E189=" ", E189="nvh"),"",4)</f>
        <v/>
      </c>
      <c r="H189" s="285">
        <v>5</v>
      </c>
      <c r="I189" s="257"/>
      <c r="J189" s="278" t="str">
        <f>IF(I189=""," ",HLOOKUP(K189,'women dec'!$C$1:$Q$37,27,FALSE))</f>
        <v xml:space="preserve"> </v>
      </c>
      <c r="K189" s="278" t="e">
        <f t="shared" si="37"/>
        <v>#N/A</v>
      </c>
      <c r="L189" s="273"/>
      <c r="M189" s="261" t="str">
        <f>IF(OR(L189=0,L189="dis",L189="",L189=" ", L189="nvh"),"",4)</f>
        <v/>
      </c>
    </row>
    <row r="190" spans="1:13">
      <c r="A190" s="259">
        <v>6</v>
      </c>
      <c r="B190" s="257"/>
      <c r="C190" s="278" t="str">
        <f>IF(B190=""," ",HLOOKUP(D190,'Men dec.'!$C$1:$Q$28,27,FALSE))</f>
        <v xml:space="preserve"> </v>
      </c>
      <c r="D190" s="278" t="e">
        <f t="shared" si="36"/>
        <v>#N/A</v>
      </c>
      <c r="E190" s="273"/>
      <c r="F190" s="261" t="str">
        <f>IF(OR(E190=0,E190="dis",E190="",E190=" ", E190="nvh"),"",3)</f>
        <v/>
      </c>
      <c r="H190" s="285">
        <v>6</v>
      </c>
      <c r="I190" s="257"/>
      <c r="J190" s="278" t="str">
        <f>IF(I190=""," ",HLOOKUP(K190,'women dec'!$C$1:$Q$37,27,FALSE))</f>
        <v xml:space="preserve"> </v>
      </c>
      <c r="K190" s="278" t="e">
        <f t="shared" si="37"/>
        <v>#N/A</v>
      </c>
      <c r="L190" s="273"/>
      <c r="M190" s="261" t="str">
        <f>IF(OR(L190=0,L190="dis",L190="",L190=" ", L190="nvh"),"",3)</f>
        <v/>
      </c>
    </row>
    <row r="191" spans="1:13">
      <c r="A191" s="259">
        <v>7</v>
      </c>
      <c r="B191" s="257"/>
      <c r="C191" s="278" t="str">
        <f>IF(B191=""," ",HLOOKUP(D191,'Men dec.'!$C$1:$Q$28,27,FALSE))</f>
        <v xml:space="preserve"> </v>
      </c>
      <c r="D191" s="278" t="e">
        <f t="shared" si="36"/>
        <v>#N/A</v>
      </c>
      <c r="E191" s="273"/>
      <c r="F191" s="261" t="str">
        <f>IF(OR(E191=0,E191="dis",E191="",E191=" ", E191="nvh"),"",2)</f>
        <v/>
      </c>
      <c r="H191" s="285">
        <v>7</v>
      </c>
      <c r="I191" s="257"/>
      <c r="J191" s="278" t="str">
        <f>IF(I191=""," ",HLOOKUP(K191,'women dec'!$C$1:$Q$37,27,FALSE))</f>
        <v xml:space="preserve"> </v>
      </c>
      <c r="K191" s="278" t="e">
        <f t="shared" si="37"/>
        <v>#N/A</v>
      </c>
      <c r="L191" s="273"/>
      <c r="M191" s="261" t="str">
        <f>IF(OR(L191=0,L191="dis",L191="",L191=" ", L191="nvh"),"",2)</f>
        <v/>
      </c>
    </row>
    <row r="192" spans="1:13">
      <c r="A192" s="259">
        <v>8</v>
      </c>
      <c r="B192" s="257"/>
      <c r="C192" s="278" t="str">
        <f>IF(B192=""," ",HLOOKUP(D192,'Men dec.'!$C$1:$Q$28,27,FALSE))</f>
        <v xml:space="preserve"> </v>
      </c>
      <c r="D192" s="278" t="e">
        <f t="shared" si="36"/>
        <v>#N/A</v>
      </c>
      <c r="E192" s="273"/>
      <c r="F192" s="261" t="str">
        <f>IF(OR(E192=0,E192="dis",E192="",E192=" ", E192="nvh"),"",1)</f>
        <v/>
      </c>
      <c r="H192" s="285">
        <v>8</v>
      </c>
      <c r="I192" s="257"/>
      <c r="J192" s="278" t="str">
        <f>IF(I192=""," ",HLOOKUP(K192,'women dec'!$C$1:$Q$37,27,FALSE))</f>
        <v xml:space="preserve"> </v>
      </c>
      <c r="K192" s="278" t="e">
        <f t="shared" si="37"/>
        <v>#N/A</v>
      </c>
      <c r="L192" s="273"/>
      <c r="M192" s="261" t="str">
        <f>IF(OR(L192=0,L192="dis",L192="",L192=" ", L192="nvh"),"",1)</f>
        <v/>
      </c>
    </row>
    <row r="193" spans="1:13">
      <c r="A193" s="174" t="str">
        <f>'Men dec.'!A28</f>
        <v>M35           Javelin</v>
      </c>
      <c r="C193" s="279"/>
      <c r="D193" s="279"/>
      <c r="E193" s="274"/>
      <c r="H193" s="283" t="str">
        <f>'women dec'!A28</f>
        <v>spare</v>
      </c>
      <c r="J193" s="279"/>
      <c r="K193" s="279"/>
      <c r="L193" s="274"/>
      <c r="M193" s="255"/>
    </row>
    <row r="194" spans="1:13">
      <c r="A194" s="256" t="s">
        <v>23</v>
      </c>
      <c r="B194" s="257" t="s">
        <v>1</v>
      </c>
      <c r="C194" s="278" t="s">
        <v>3</v>
      </c>
      <c r="D194" s="278" t="s">
        <v>57</v>
      </c>
      <c r="E194" s="273" t="s">
        <v>58</v>
      </c>
      <c r="F194" s="258" t="s">
        <v>66</v>
      </c>
      <c r="H194" s="284" t="s">
        <v>23</v>
      </c>
      <c r="I194" s="257" t="s">
        <v>1</v>
      </c>
      <c r="J194" s="278" t="s">
        <v>3</v>
      </c>
      <c r="K194" s="278" t="s">
        <v>57</v>
      </c>
      <c r="L194" s="273" t="s">
        <v>58</v>
      </c>
      <c r="M194" s="258" t="s">
        <v>66</v>
      </c>
    </row>
    <row r="195" spans="1:13">
      <c r="A195" s="259">
        <v>1</v>
      </c>
      <c r="B195" s="257">
        <v>21</v>
      </c>
      <c r="C195" s="278" t="str">
        <f>IF(B195=""," ",HLOOKUP(D195,'Men dec.'!$C$1:$Q$28,28,FALSE))</f>
        <v>Andy Freeman</v>
      </c>
      <c r="D195" s="278" t="str">
        <f t="shared" ref="D195:D202" si="38">VLOOKUP(B195,$P$4:$Q$35,2,FALSE)</f>
        <v>B &amp; R</v>
      </c>
      <c r="E195" s="273">
        <v>31.8</v>
      </c>
      <c r="F195" s="261">
        <f>IF(OR(E195=0,E195="dis",E195="",E195=" ", E195="nvh"),"",8)</f>
        <v>8</v>
      </c>
      <c r="H195" s="285">
        <v>1</v>
      </c>
      <c r="I195" s="257"/>
      <c r="J195" s="278" t="str">
        <f>IF(I195=""," ",HLOOKUP(K195,'women dec'!$C$1:$Q$37,28,FALSE))</f>
        <v xml:space="preserve"> </v>
      </c>
      <c r="K195" s="278" t="e">
        <f t="shared" ref="K195:K202" si="39">VLOOKUP(I195,$S$4:$T$35,2,FALSE)</f>
        <v>#N/A</v>
      </c>
      <c r="L195" s="273"/>
      <c r="M195" s="261" t="str">
        <f>IF(OR(L195=0,L195="dis",L195="",L195=" ", L195="nvh"),"",8)</f>
        <v/>
      </c>
    </row>
    <row r="196" spans="1:13">
      <c r="A196" s="259">
        <v>2</v>
      </c>
      <c r="B196" s="257">
        <v>11</v>
      </c>
      <c r="C196" s="278" t="str">
        <f>IF(B196=""," ",HLOOKUP(D196,'Men dec.'!$C$1:$Q$28,28,FALSE))</f>
        <v>Peter Stewart</v>
      </c>
      <c r="D196" s="278" t="str">
        <f t="shared" si="38"/>
        <v>Worcester</v>
      </c>
      <c r="E196" s="273">
        <v>24.57</v>
      </c>
      <c r="F196" s="261">
        <f>IF(OR(E196=0,E196="dis",E196="",E196=" ", E196="nvh"),"",7)</f>
        <v>7</v>
      </c>
      <c r="H196" s="285">
        <v>2</v>
      </c>
      <c r="I196" s="257"/>
      <c r="J196" s="278" t="str">
        <f>IF(I196=""," ",HLOOKUP(K196,'women dec'!$C$1:$Q$37,28,FALSE))</f>
        <v xml:space="preserve"> </v>
      </c>
      <c r="K196" s="278" t="e">
        <f t="shared" si="39"/>
        <v>#N/A</v>
      </c>
      <c r="L196" s="273"/>
      <c r="M196" s="261" t="str">
        <f>IF(OR(L196=0,L196="dis",L196="",L196=" ", L196="nvh"),"",7)</f>
        <v/>
      </c>
    </row>
    <row r="197" spans="1:13">
      <c r="A197" s="259">
        <v>3</v>
      </c>
      <c r="B197" s="257">
        <v>23</v>
      </c>
      <c r="C197" s="278" t="str">
        <f>IF(B197=""," ",HLOOKUP(D197,'Men dec.'!$C$1:$Q$28,28,FALSE))</f>
        <v>Dave Russell</v>
      </c>
      <c r="D197" s="278" t="str">
        <f t="shared" si="38"/>
        <v>Droitwich &amp; KSAC</v>
      </c>
      <c r="E197" s="273">
        <v>20.12</v>
      </c>
      <c r="F197" s="261">
        <f>IF(OR(E197=0,E197="dis",E197="",E197=" ", E197="nvh"),"",6)</f>
        <v>6</v>
      </c>
      <c r="H197" s="285">
        <v>3</v>
      </c>
      <c r="I197" s="257"/>
      <c r="J197" s="278" t="str">
        <f>IF(I197=""," ",HLOOKUP(K197,'women dec'!$C$1:$Q$37,28,FALSE))</f>
        <v xml:space="preserve"> </v>
      </c>
      <c r="K197" s="278" t="e">
        <f t="shared" si="39"/>
        <v>#N/A</v>
      </c>
      <c r="L197" s="273"/>
      <c r="M197" s="261" t="str">
        <f>IF(OR(L197=0,L197="dis",L197="",L197=" ", L197="nvh"),"",6)</f>
        <v/>
      </c>
    </row>
    <row r="198" spans="1:13">
      <c r="A198" s="259">
        <v>4</v>
      </c>
      <c r="B198" s="257">
        <v>13</v>
      </c>
      <c r="C198" s="278" t="str">
        <f>IF(B198=""," ",HLOOKUP(D198,'Men dec.'!$C$1:$Q$28,28,FALSE))</f>
        <v>Julian Barnett</v>
      </c>
      <c r="D198" s="278" t="str">
        <f t="shared" si="38"/>
        <v>Birchfield</v>
      </c>
      <c r="E198" s="273">
        <v>15.5</v>
      </c>
      <c r="F198" s="261">
        <f>IF(OR(E198=0,E198="dis",E198="",E198=" ", E198="nvh"),"",5)</f>
        <v>5</v>
      </c>
      <c r="H198" s="285">
        <v>4</v>
      </c>
      <c r="I198" s="257"/>
      <c r="J198" s="278" t="str">
        <f>IF(I198=""," ",HLOOKUP(K198,'women dec'!$C$1:$Q$37,28,FALSE))</f>
        <v xml:space="preserve"> </v>
      </c>
      <c r="K198" s="278" t="e">
        <f t="shared" si="39"/>
        <v>#N/A</v>
      </c>
      <c r="L198" s="273"/>
      <c r="M198" s="261" t="str">
        <f>IF(OR(L198=0,L198="dis",L198="",L198=" ", L198="nvh"),"",5)</f>
        <v/>
      </c>
    </row>
    <row r="199" spans="1:13">
      <c r="A199" s="259">
        <v>5</v>
      </c>
      <c r="B199" s="257">
        <v>2</v>
      </c>
      <c r="C199" s="278" t="str">
        <f>IF(B199=""," ",HLOOKUP(D199,'Men dec.'!$C$1:$Q$28,28,FALSE))</f>
        <v>Michael Westwood</v>
      </c>
      <c r="D199" s="278" t="str">
        <f t="shared" si="38"/>
        <v>Sparkhill</v>
      </c>
      <c r="E199" s="273">
        <v>15.04</v>
      </c>
      <c r="F199" s="261">
        <f>IF(OR(E199=0,E199="dis",E199="",E199=" ", E199="nvh"),"",4)</f>
        <v>4</v>
      </c>
      <c r="H199" s="285">
        <v>5</v>
      </c>
      <c r="I199" s="257"/>
      <c r="J199" s="278" t="str">
        <f>IF(I199=""," ",HLOOKUP(K199,'women dec'!$C$1:$Q$37,28,FALSE))</f>
        <v xml:space="preserve"> </v>
      </c>
      <c r="K199" s="278" t="e">
        <f t="shared" si="39"/>
        <v>#N/A</v>
      </c>
      <c r="L199" s="273"/>
      <c r="M199" s="261" t="str">
        <f>IF(OR(L199=0,L199="dis",L199="",L199=" ", L199="nvh"),"",4)</f>
        <v/>
      </c>
    </row>
    <row r="200" spans="1:13">
      <c r="A200" s="259">
        <v>6</v>
      </c>
      <c r="B200" s="257">
        <v>9</v>
      </c>
      <c r="C200" s="278" t="str">
        <f>IF(B200=""," ",HLOOKUP(D200,'Men dec.'!$C$1:$Q$28,28,FALSE))</f>
        <v>Matt Allen</v>
      </c>
      <c r="D200" s="278" t="str">
        <f t="shared" si="38"/>
        <v>Halesowen</v>
      </c>
      <c r="E200" s="273">
        <v>7.08</v>
      </c>
      <c r="F200" s="261">
        <f>IF(OR(E200=0,E200="dis",E200="",E200=" ", E200="nvh"),"",3)</f>
        <v>3</v>
      </c>
      <c r="H200" s="285">
        <v>6</v>
      </c>
      <c r="I200" s="257"/>
      <c r="J200" s="278" t="str">
        <f>IF(I200=""," ",HLOOKUP(K200,'women dec'!$C$1:$Q$37,28,FALSE))</f>
        <v xml:space="preserve"> </v>
      </c>
      <c r="K200" s="278" t="e">
        <f t="shared" si="39"/>
        <v>#N/A</v>
      </c>
      <c r="L200" s="273"/>
      <c r="M200" s="261" t="str">
        <f>IF(OR(L200=0,L200="dis",L200="",L200=" ", L200="nvh"),"",3)</f>
        <v/>
      </c>
    </row>
    <row r="201" spans="1:13">
      <c r="A201" s="259">
        <v>7</v>
      </c>
      <c r="B201" s="257"/>
      <c r="C201" s="278" t="str">
        <f>IF(B201=""," ",HLOOKUP(D201,'Men dec.'!$C$1:$Q$28,28,FALSE))</f>
        <v xml:space="preserve"> </v>
      </c>
      <c r="D201" s="278" t="e">
        <f t="shared" si="38"/>
        <v>#N/A</v>
      </c>
      <c r="E201" s="273"/>
      <c r="F201" s="261" t="str">
        <f>IF(OR(E201=0,E201="dis",E201="",E201=" ", E201="nvh"),"",2)</f>
        <v/>
      </c>
      <c r="H201" s="285">
        <v>7</v>
      </c>
      <c r="I201" s="257"/>
      <c r="J201" s="278" t="str">
        <f>IF(I201=""," ",HLOOKUP(K201,'women dec'!$C$1:$Q$37,28,FALSE))</f>
        <v xml:space="preserve"> </v>
      </c>
      <c r="K201" s="278" t="e">
        <f t="shared" si="39"/>
        <v>#N/A</v>
      </c>
      <c r="L201" s="273"/>
      <c r="M201" s="261" t="str">
        <f>IF(OR(L201=0,L201="dis",L201="",L201=" ", L201="nvh"),"",2)</f>
        <v/>
      </c>
    </row>
    <row r="202" spans="1:13">
      <c r="A202" s="259">
        <v>8</v>
      </c>
      <c r="B202" s="257"/>
      <c r="C202" s="278" t="str">
        <f>IF(B202=""," ",HLOOKUP(D202,'Men dec.'!$C$1:$Q$28,28,FALSE))</f>
        <v xml:space="preserve"> </v>
      </c>
      <c r="D202" s="278" t="e">
        <f t="shared" si="38"/>
        <v>#N/A</v>
      </c>
      <c r="E202" s="273"/>
      <c r="F202" s="261" t="str">
        <f>IF(OR(E202=0,E202="dis",E202="",E202=" ", E202="nvh"),"",1)</f>
        <v/>
      </c>
      <c r="H202" s="285">
        <v>8</v>
      </c>
      <c r="I202" s="257"/>
      <c r="J202" s="278" t="str">
        <f>IF(I202=""," ",HLOOKUP(K202,'women dec'!$C$1:$Q$37,28,FALSE))</f>
        <v xml:space="preserve"> </v>
      </c>
      <c r="K202" s="278" t="e">
        <f t="shared" si="39"/>
        <v>#N/A</v>
      </c>
      <c r="L202" s="273"/>
      <c r="M202" s="261" t="str">
        <f>IF(OR(L202=0,L202="dis",L202="",L202=" ", L202="nvh"),"",1)</f>
        <v/>
      </c>
    </row>
    <row r="203" spans="1:13">
      <c r="A203" s="174" t="str">
        <f>'Men dec.'!A29</f>
        <v>Spare</v>
      </c>
      <c r="C203" s="279"/>
      <c r="D203" s="279"/>
      <c r="E203" s="274"/>
      <c r="H203" s="283">
        <f>'women dec'!A29</f>
        <v>0</v>
      </c>
      <c r="J203" s="279"/>
      <c r="K203" s="279"/>
      <c r="L203" s="274"/>
      <c r="M203" s="255"/>
    </row>
    <row r="204" spans="1:13">
      <c r="A204" s="256" t="s">
        <v>23</v>
      </c>
      <c r="B204" s="257" t="s">
        <v>1</v>
      </c>
      <c r="C204" s="278" t="s">
        <v>3</v>
      </c>
      <c r="D204" s="278" t="s">
        <v>57</v>
      </c>
      <c r="E204" s="273" t="s">
        <v>58</v>
      </c>
      <c r="F204" s="258" t="s">
        <v>66</v>
      </c>
      <c r="H204" s="284" t="s">
        <v>23</v>
      </c>
      <c r="I204" s="257" t="s">
        <v>1</v>
      </c>
      <c r="J204" s="278" t="s">
        <v>3</v>
      </c>
      <c r="K204" s="278" t="s">
        <v>57</v>
      </c>
      <c r="L204" s="273" t="s">
        <v>58</v>
      </c>
      <c r="M204" s="258" t="s">
        <v>66</v>
      </c>
    </row>
    <row r="205" spans="1:13">
      <c r="A205" s="259">
        <v>1</v>
      </c>
      <c r="B205" s="257"/>
      <c r="C205" s="278" t="str">
        <f>IF(B205=""," ",HLOOKUP(D205,'Men dec.'!$C$1:$Q$31,29,FALSE))</f>
        <v xml:space="preserve"> </v>
      </c>
      <c r="D205" s="278" t="e">
        <f t="shared" ref="D205:D212" si="40">VLOOKUP(B205,$P$4:$Q$35,2,FALSE)</f>
        <v>#N/A</v>
      </c>
      <c r="E205" s="273"/>
      <c r="F205" s="261" t="str">
        <f>IF(OR(E205=0,E205="dis",E205="",E205=" ", E205="nvh"),"",8)</f>
        <v/>
      </c>
      <c r="H205" s="285">
        <v>1</v>
      </c>
      <c r="I205" s="257"/>
      <c r="J205" s="278" t="str">
        <f>IF(I205=""," ",HLOOKUP(K205,'women dec'!$C$1:$Q$37,29,FALSE))</f>
        <v xml:space="preserve"> </v>
      </c>
      <c r="K205" s="278" t="e">
        <f t="shared" ref="K205:K212" si="41">VLOOKUP(I205,$S$4:$T$35,2,FALSE)</f>
        <v>#N/A</v>
      </c>
      <c r="L205" s="273"/>
      <c r="M205" s="261" t="str">
        <f>IF(OR(L205=0,L205="dis",L205="",L205=" ", L205="nvh"),"",8)</f>
        <v/>
      </c>
    </row>
    <row r="206" spans="1:13">
      <c r="A206" s="259">
        <v>2</v>
      </c>
      <c r="B206" s="257"/>
      <c r="C206" s="278" t="str">
        <f>IF(B206=""," ",HLOOKUP(D206,'Men dec.'!$C$1:$Q$31,29,FALSE))</f>
        <v xml:space="preserve"> </v>
      </c>
      <c r="D206" s="278" t="e">
        <f t="shared" si="40"/>
        <v>#N/A</v>
      </c>
      <c r="E206" s="273"/>
      <c r="F206" s="261" t="str">
        <f>IF(OR(E206=0,E206="dis",E206="",E206=" ", E206="nvh"),"",7)</f>
        <v/>
      </c>
      <c r="H206" s="285">
        <v>2</v>
      </c>
      <c r="I206" s="257"/>
      <c r="J206" s="278" t="str">
        <f>IF(I206=""," ",HLOOKUP(K206,'women dec'!$C$1:$Q$37,29,FALSE))</f>
        <v xml:space="preserve"> </v>
      </c>
      <c r="K206" s="278" t="e">
        <f t="shared" si="41"/>
        <v>#N/A</v>
      </c>
      <c r="L206" s="273"/>
      <c r="M206" s="261" t="str">
        <f>IF(OR(L206=0,L206="dis",L206="",L206=" ", L206="nvh"),"",7)</f>
        <v/>
      </c>
    </row>
    <row r="207" spans="1:13">
      <c r="A207" s="259">
        <v>3</v>
      </c>
      <c r="B207" s="257"/>
      <c r="C207" s="278" t="str">
        <f>IF(B207=""," ",HLOOKUP(D207,'Men dec.'!$C$1:$Q$31,29,FALSE))</f>
        <v xml:space="preserve"> </v>
      </c>
      <c r="D207" s="278" t="e">
        <f t="shared" si="40"/>
        <v>#N/A</v>
      </c>
      <c r="E207" s="273"/>
      <c r="F207" s="261" t="str">
        <f>IF(OR(E207=0,E207="dis",E207="",E207=" ", E207="nvh"),"",6)</f>
        <v/>
      </c>
      <c r="H207" s="285">
        <v>3</v>
      </c>
      <c r="I207" s="257"/>
      <c r="J207" s="278" t="str">
        <f>IF(I207=""," ",HLOOKUP(K207,'women dec'!$C$1:$Q$37,29,FALSE))</f>
        <v xml:space="preserve"> </v>
      </c>
      <c r="K207" s="278" t="e">
        <f t="shared" si="41"/>
        <v>#N/A</v>
      </c>
      <c r="L207" s="273"/>
      <c r="M207" s="261" t="str">
        <f>IF(OR(L207=0,L207="dis",L207="",L207=" ", L207="nvh"),"",6)</f>
        <v/>
      </c>
    </row>
    <row r="208" spans="1:13">
      <c r="A208" s="259">
        <v>4</v>
      </c>
      <c r="B208" s="257"/>
      <c r="C208" s="278" t="str">
        <f>IF(B208=""," ",HLOOKUP(D208,'Men dec.'!$C$1:$Q$31,29,FALSE))</f>
        <v xml:space="preserve"> </v>
      </c>
      <c r="D208" s="278" t="e">
        <f t="shared" si="40"/>
        <v>#N/A</v>
      </c>
      <c r="E208" s="273"/>
      <c r="F208" s="261" t="str">
        <f>IF(OR(E208=0,E208="dis",E208="",E208=" ", E208="nvh"),"",5)</f>
        <v/>
      </c>
      <c r="H208" s="285">
        <v>4</v>
      </c>
      <c r="I208" s="257"/>
      <c r="J208" s="278" t="str">
        <f>IF(I208=""," ",HLOOKUP(K208,'women dec'!$C$1:$Q$37,29,FALSE))</f>
        <v xml:space="preserve"> </v>
      </c>
      <c r="K208" s="278" t="e">
        <f t="shared" si="41"/>
        <v>#N/A</v>
      </c>
      <c r="L208" s="273"/>
      <c r="M208" s="261" t="str">
        <f>IF(OR(L208=0,L208="dis",L208="",L208=" ", L208="nvh"),"",5)</f>
        <v/>
      </c>
    </row>
    <row r="209" spans="1:13">
      <c r="A209" s="259">
        <v>5</v>
      </c>
      <c r="B209" s="257"/>
      <c r="C209" s="278" t="str">
        <f>IF(B209=""," ",HLOOKUP(D209,'Men dec.'!$C$1:$Q$31,29,FALSE))</f>
        <v xml:space="preserve"> </v>
      </c>
      <c r="D209" s="278" t="e">
        <f t="shared" si="40"/>
        <v>#N/A</v>
      </c>
      <c r="E209" s="273"/>
      <c r="F209" s="261" t="str">
        <f>IF(OR(E209=0,E209="dis",E209="",E209=" ", E209="nvh"),"",4)</f>
        <v/>
      </c>
      <c r="H209" s="285">
        <v>5</v>
      </c>
      <c r="I209" s="257"/>
      <c r="J209" s="278" t="str">
        <f>IF(I209=""," ",HLOOKUP(K209,'women dec'!$C$1:$Q$37,29,FALSE))</f>
        <v xml:space="preserve"> </v>
      </c>
      <c r="K209" s="278" t="e">
        <f t="shared" si="41"/>
        <v>#N/A</v>
      </c>
      <c r="L209" s="273"/>
      <c r="M209" s="261" t="str">
        <f>IF(OR(L209=0,L209="dis",L209="",L209=" ", L209="nvh"),"",4)</f>
        <v/>
      </c>
    </row>
    <row r="210" spans="1:13">
      <c r="A210" s="259">
        <v>6</v>
      </c>
      <c r="B210" s="257"/>
      <c r="C210" s="278" t="str">
        <f>IF(B210=""," ",HLOOKUP(D210,'Men dec.'!$C$1:$Q$31,29,FALSE))</f>
        <v xml:space="preserve"> </v>
      </c>
      <c r="D210" s="278" t="e">
        <f t="shared" si="40"/>
        <v>#N/A</v>
      </c>
      <c r="E210" s="273"/>
      <c r="F210" s="261" t="str">
        <f>IF(OR(E210=0,E210="dis",E210="",E210=" ", E210="nvh"),"",3)</f>
        <v/>
      </c>
      <c r="H210" s="285">
        <v>6</v>
      </c>
      <c r="I210" s="257"/>
      <c r="J210" s="278" t="str">
        <f>IF(I210=""," ",HLOOKUP(K210,'women dec'!$C$1:$Q$37,29,FALSE))</f>
        <v xml:space="preserve"> </v>
      </c>
      <c r="K210" s="278" t="e">
        <f t="shared" si="41"/>
        <v>#N/A</v>
      </c>
      <c r="L210" s="273"/>
      <c r="M210" s="261" t="str">
        <f>IF(OR(L210=0,L210="dis",L210="",L210=" ", L210="nvh"),"",3)</f>
        <v/>
      </c>
    </row>
    <row r="211" spans="1:13">
      <c r="A211" s="259">
        <v>7</v>
      </c>
      <c r="B211" s="257"/>
      <c r="C211" s="278" t="str">
        <f>IF(B211=""," ",HLOOKUP(D211,'Men dec.'!$C$1:$Q$31,29,FALSE))</f>
        <v xml:space="preserve"> </v>
      </c>
      <c r="D211" s="278" t="e">
        <f t="shared" si="40"/>
        <v>#N/A</v>
      </c>
      <c r="E211" s="273"/>
      <c r="F211" s="261" t="str">
        <f>IF(OR(E211=0,E211="dis",E211="",E211=" ", E211="nvh"),"",2)</f>
        <v/>
      </c>
      <c r="H211" s="285">
        <v>7</v>
      </c>
      <c r="I211" s="257"/>
      <c r="J211" s="278" t="str">
        <f>IF(I211=""," ",HLOOKUP(K211,'women dec'!$C$1:$Q$37,29,FALSE))</f>
        <v xml:space="preserve"> </v>
      </c>
      <c r="K211" s="278" t="e">
        <f t="shared" si="41"/>
        <v>#N/A</v>
      </c>
      <c r="L211" s="273"/>
      <c r="M211" s="261" t="str">
        <f>IF(OR(L211=0,L211="dis",L211="",L211=" ", L211="nvh"),"",2)</f>
        <v/>
      </c>
    </row>
    <row r="212" spans="1:13">
      <c r="A212" s="259">
        <v>8</v>
      </c>
      <c r="B212" s="257"/>
      <c r="C212" s="278" t="str">
        <f>IF(B212=""," ",HLOOKUP(D212,'Men dec.'!$C$1:$Q$31,29,FALSE))</f>
        <v xml:space="preserve"> </v>
      </c>
      <c r="D212" s="278" t="e">
        <f t="shared" si="40"/>
        <v>#N/A</v>
      </c>
      <c r="E212" s="273"/>
      <c r="F212" s="261" t="str">
        <f>IF(OR(E212=0,E212="dis",E212="",E212=" ", E212="nvh"),"",1)</f>
        <v/>
      </c>
      <c r="H212" s="285">
        <v>8</v>
      </c>
      <c r="I212" s="257"/>
      <c r="J212" s="278" t="str">
        <f>IF(I212=""," ",HLOOKUP(K212,'women dec'!$C$1:$Q$37,29,FALSE))</f>
        <v xml:space="preserve"> </v>
      </c>
      <c r="K212" s="278" t="e">
        <f t="shared" si="41"/>
        <v>#N/A</v>
      </c>
      <c r="L212" s="273"/>
      <c r="M212" s="261" t="str">
        <f>IF(OR(L212=0,L212="dis",L212="",L212=" ", L212="nvh"),"",1)</f>
        <v/>
      </c>
    </row>
    <row r="213" spans="1:13">
      <c r="A213" s="174">
        <f>'Men dec.'!A30</f>
        <v>0</v>
      </c>
      <c r="C213" s="279"/>
      <c r="D213" s="279"/>
      <c r="H213" s="283" t="str">
        <f>'women dec'!A30</f>
        <v>Guest names</v>
      </c>
      <c r="J213" s="279"/>
      <c r="K213" s="279"/>
      <c r="L213" s="274"/>
      <c r="M213" s="255"/>
    </row>
    <row r="214" spans="1:13">
      <c r="A214" s="256" t="s">
        <v>23</v>
      </c>
      <c r="B214" s="257" t="s">
        <v>1</v>
      </c>
      <c r="C214" s="278" t="s">
        <v>3</v>
      </c>
      <c r="D214" s="278" t="s">
        <v>57</v>
      </c>
      <c r="E214" s="256" t="s">
        <v>58</v>
      </c>
      <c r="F214" s="258" t="s">
        <v>66</v>
      </c>
      <c r="H214" s="284" t="s">
        <v>23</v>
      </c>
      <c r="I214" s="257" t="s">
        <v>1</v>
      </c>
      <c r="J214" s="278" t="s">
        <v>3</v>
      </c>
      <c r="K214" s="278" t="s">
        <v>57</v>
      </c>
      <c r="L214" s="273" t="s">
        <v>58</v>
      </c>
      <c r="M214" s="258" t="s">
        <v>66</v>
      </c>
    </row>
    <row r="215" spans="1:13">
      <c r="A215" s="259">
        <v>1</v>
      </c>
      <c r="B215" s="257"/>
      <c r="C215" s="278" t="str">
        <f>IF(B215=""," ",HLOOKUP(D215,'Men dec.'!$C$1:$Q$31,30,FALSE))</f>
        <v xml:space="preserve"> </v>
      </c>
      <c r="D215" s="278" t="e">
        <f t="shared" ref="D215:D222" si="42">VLOOKUP(B215,$P$4:$Q$35,2,FALSE)</f>
        <v>#N/A</v>
      </c>
      <c r="E215" s="256"/>
      <c r="F215" s="261" t="str">
        <f>IF(OR(E215=0,E215="dis",E215="",E215=" ", E215="nvh"),"",8)</f>
        <v/>
      </c>
      <c r="H215" s="285">
        <v>1</v>
      </c>
      <c r="I215" s="257"/>
      <c r="J215" s="278" t="str">
        <f>IF(I215=""," ",HLOOKUP(K215,'women dec'!$C$1:$Q$37,30,FALSE))</f>
        <v xml:space="preserve"> </v>
      </c>
      <c r="K215" s="278" t="e">
        <f t="shared" ref="K215:K222" si="43">VLOOKUP(I215,$S$4:$T$35,2,FALSE)</f>
        <v>#N/A</v>
      </c>
      <c r="L215" s="273"/>
      <c r="M215" s="261" t="str">
        <f>IF(OR(L215=0,L215="dis",L215="",L215=" ", L215="nvh"),"",8)</f>
        <v/>
      </c>
    </row>
    <row r="216" spans="1:13">
      <c r="A216" s="259">
        <v>2</v>
      </c>
      <c r="B216" s="257"/>
      <c r="C216" s="278" t="str">
        <f>IF(B216=""," ",HLOOKUP(D216,'Men dec.'!$C$1:$Q$31,30,FALSE))</f>
        <v xml:space="preserve"> </v>
      </c>
      <c r="D216" s="278" t="e">
        <f t="shared" si="42"/>
        <v>#N/A</v>
      </c>
      <c r="E216" s="256"/>
      <c r="F216" s="261" t="str">
        <f>IF(OR(E216=0,E216="dis",E216="",E216=" ", E216="nvh"),"",7)</f>
        <v/>
      </c>
      <c r="H216" s="285">
        <v>2</v>
      </c>
      <c r="I216" s="257"/>
      <c r="J216" s="278" t="str">
        <f>IF(I216=""," ",HLOOKUP(K216,'women dec'!$C$1:$Q$37,30,FALSE))</f>
        <v xml:space="preserve"> </v>
      </c>
      <c r="K216" s="278" t="e">
        <f t="shared" si="43"/>
        <v>#N/A</v>
      </c>
      <c r="L216" s="273"/>
      <c r="M216" s="261" t="str">
        <f>IF(OR(L216=0,L216="dis",L216="",L216=" ", L216="nvh"),"",7)</f>
        <v/>
      </c>
    </row>
    <row r="217" spans="1:13">
      <c r="A217" s="259">
        <v>3</v>
      </c>
      <c r="B217" s="257"/>
      <c r="C217" s="278" t="str">
        <f>IF(B217=""," ",HLOOKUP(D217,'Men dec.'!$C$1:$Q$31,30,FALSE))</f>
        <v xml:space="preserve"> </v>
      </c>
      <c r="D217" s="278" t="e">
        <f t="shared" si="42"/>
        <v>#N/A</v>
      </c>
      <c r="E217" s="256"/>
      <c r="F217" s="261" t="str">
        <f>IF(OR(E217=0,E217="dis",E217="",E217=" ", E217="nvh"),"",6)</f>
        <v/>
      </c>
      <c r="H217" s="285">
        <v>3</v>
      </c>
      <c r="I217" s="257"/>
      <c r="J217" s="278" t="str">
        <f>IF(I217=""," ",HLOOKUP(K217,'women dec'!$C$1:$Q$37,30,FALSE))</f>
        <v xml:space="preserve"> </v>
      </c>
      <c r="K217" s="278" t="e">
        <f t="shared" si="43"/>
        <v>#N/A</v>
      </c>
      <c r="L217" s="273"/>
      <c r="M217" s="261" t="str">
        <f>IF(OR(L217=0,L217="dis",L217="",L217=" ", L217="nvh"),"",6)</f>
        <v/>
      </c>
    </row>
    <row r="218" spans="1:13">
      <c r="A218" s="259">
        <v>4</v>
      </c>
      <c r="B218" s="257"/>
      <c r="C218" s="278" t="str">
        <f>IF(B218=""," ",HLOOKUP(D218,'Men dec.'!$C$1:$Q$31,30,FALSE))</f>
        <v xml:space="preserve"> </v>
      </c>
      <c r="D218" s="278" t="e">
        <f t="shared" si="42"/>
        <v>#N/A</v>
      </c>
      <c r="E218" s="256"/>
      <c r="F218" s="261" t="str">
        <f>IF(OR(E218=0,E218="dis",E218="",E218=" ", E218="nvh"),"",5)</f>
        <v/>
      </c>
      <c r="H218" s="285">
        <v>4</v>
      </c>
      <c r="I218" s="257"/>
      <c r="J218" s="278" t="str">
        <f>IF(I218=""," ",HLOOKUP(K218,'women dec'!$C$1:$Q$37,30,FALSE))</f>
        <v xml:space="preserve"> </v>
      </c>
      <c r="K218" s="278" t="e">
        <f t="shared" si="43"/>
        <v>#N/A</v>
      </c>
      <c r="L218" s="273"/>
      <c r="M218" s="261" t="str">
        <f>IF(OR(L218=0,L218="dis",L218="",L218=" ", L218="nvh"),"",5)</f>
        <v/>
      </c>
    </row>
    <row r="219" spans="1:13">
      <c r="A219" s="259">
        <v>5</v>
      </c>
      <c r="B219" s="257"/>
      <c r="C219" s="278" t="str">
        <f>IF(B219=""," ",HLOOKUP(D219,'Men dec.'!$C$1:$Q$31,30,FALSE))</f>
        <v xml:space="preserve"> </v>
      </c>
      <c r="D219" s="278" t="e">
        <f t="shared" si="42"/>
        <v>#N/A</v>
      </c>
      <c r="E219" s="256"/>
      <c r="F219" s="261" t="str">
        <f>IF(OR(E219=0,E219="dis",E219="",E219=" ", E219="nvh"),"",4)</f>
        <v/>
      </c>
      <c r="H219" s="285">
        <v>5</v>
      </c>
      <c r="I219" s="257"/>
      <c r="J219" s="278" t="str">
        <f>IF(I219=""," ",HLOOKUP(K219,'women dec'!$C$1:$Q$37,30,FALSE))</f>
        <v xml:space="preserve"> </v>
      </c>
      <c r="K219" s="278" t="e">
        <f t="shared" si="43"/>
        <v>#N/A</v>
      </c>
      <c r="L219" s="273"/>
      <c r="M219" s="261" t="str">
        <f>IF(OR(L219=0,L219="dis",L219="",L219=" ", L219="nvh"),"",4)</f>
        <v/>
      </c>
    </row>
    <row r="220" spans="1:13">
      <c r="A220" s="259">
        <v>6</v>
      </c>
      <c r="B220" s="257"/>
      <c r="C220" s="278" t="str">
        <f>IF(B220=""," ",HLOOKUP(D220,'Men dec.'!$C$1:$Q$31,30,FALSE))</f>
        <v xml:space="preserve"> </v>
      </c>
      <c r="D220" s="278" t="e">
        <f t="shared" si="42"/>
        <v>#N/A</v>
      </c>
      <c r="E220" s="256"/>
      <c r="F220" s="261" t="str">
        <f>IF(OR(E220=0,E220="dis",E220="",E220=" ", E220="nvh"),"",3)</f>
        <v/>
      </c>
      <c r="H220" s="285">
        <v>6</v>
      </c>
      <c r="I220" s="257"/>
      <c r="J220" s="278" t="str">
        <f>IF(I220=""," ",HLOOKUP(K220,'women dec'!$C$1:$Q$37,30,FALSE))</f>
        <v xml:space="preserve"> </v>
      </c>
      <c r="K220" s="278" t="e">
        <f t="shared" si="43"/>
        <v>#N/A</v>
      </c>
      <c r="L220" s="273"/>
      <c r="M220" s="261" t="str">
        <f>IF(OR(L220=0,L220="dis",L220="",L220=" ", L220="nvh"),"",3)</f>
        <v/>
      </c>
    </row>
    <row r="221" spans="1:13">
      <c r="A221" s="259">
        <v>7</v>
      </c>
      <c r="B221" s="257"/>
      <c r="C221" s="278" t="str">
        <f>IF(B221=""," ",HLOOKUP(D221,'Men dec.'!$C$1:$Q$31,30,FALSE))</f>
        <v xml:space="preserve"> </v>
      </c>
      <c r="D221" s="278" t="e">
        <f t="shared" si="42"/>
        <v>#N/A</v>
      </c>
      <c r="E221" s="256"/>
      <c r="F221" s="261" t="str">
        <f>IF(OR(E221=0,E221="dis",E221="",E221=" ", E221="nvh"),"",2)</f>
        <v/>
      </c>
      <c r="H221" s="285">
        <v>7</v>
      </c>
      <c r="I221" s="257"/>
      <c r="J221" s="278" t="str">
        <f>IF(I221=""," ",HLOOKUP(K221,'women dec'!$C$1:$Q$37,30,FALSE))</f>
        <v xml:space="preserve"> </v>
      </c>
      <c r="K221" s="278" t="e">
        <f t="shared" si="43"/>
        <v>#N/A</v>
      </c>
      <c r="L221" s="273"/>
      <c r="M221" s="261" t="str">
        <f>IF(OR(L221=0,L221="dis",L221="",L221=" ", L221="nvh"),"",2)</f>
        <v/>
      </c>
    </row>
    <row r="222" spans="1:13">
      <c r="A222" s="259">
        <v>8</v>
      </c>
      <c r="B222" s="257"/>
      <c r="C222" s="278" t="str">
        <f>IF(B222=""," ",HLOOKUP(D222,'Men dec.'!$C$1:$Q$31,30,FALSE))</f>
        <v xml:space="preserve"> </v>
      </c>
      <c r="D222" s="278" t="e">
        <f t="shared" si="42"/>
        <v>#N/A</v>
      </c>
      <c r="E222" s="256"/>
      <c r="F222" s="261" t="str">
        <f>IF(OR(E222=0,E222="dis",E222="",E222=" ", E222="nvh"),"",1)</f>
        <v/>
      </c>
      <c r="H222" s="285">
        <v>8</v>
      </c>
      <c r="I222" s="257"/>
      <c r="J222" s="278" t="str">
        <f>IF(I222=""," ",HLOOKUP(K222,'women dec'!$C$1:$Q$37,30,FALSE))</f>
        <v xml:space="preserve"> </v>
      </c>
      <c r="K222" s="278" t="e">
        <f t="shared" si="43"/>
        <v>#N/A</v>
      </c>
      <c r="L222" s="273"/>
      <c r="M222" s="261" t="str">
        <f>IF(OR(L222=0,L222="dis",L222="",L222=" ", L222="nvh"),"",1)</f>
        <v/>
      </c>
    </row>
    <row r="223" spans="1:13">
      <c r="A223" s="174" t="str">
        <f>'Men dec.'!A31</f>
        <v>Guest names</v>
      </c>
      <c r="C223" s="279"/>
      <c r="D223" s="279"/>
      <c r="H223" s="283" t="str">
        <f>'women dec'!A36</f>
        <v>1500m</v>
      </c>
      <c r="J223" s="279"/>
      <c r="K223" s="279"/>
      <c r="L223" s="274"/>
      <c r="M223" s="255"/>
    </row>
    <row r="224" spans="1:13">
      <c r="A224" s="256" t="s">
        <v>23</v>
      </c>
      <c r="B224" s="257" t="s">
        <v>1</v>
      </c>
      <c r="C224" s="278" t="s">
        <v>3</v>
      </c>
      <c r="D224" s="278" t="s">
        <v>57</v>
      </c>
      <c r="E224" s="256" t="s">
        <v>58</v>
      </c>
      <c r="F224" s="258" t="s">
        <v>66</v>
      </c>
      <c r="H224" s="284" t="s">
        <v>23</v>
      </c>
      <c r="I224" s="257" t="s">
        <v>1</v>
      </c>
      <c r="J224" s="278" t="s">
        <v>3</v>
      </c>
      <c r="K224" s="278" t="s">
        <v>57</v>
      </c>
      <c r="L224" s="273" t="s">
        <v>58</v>
      </c>
      <c r="M224" s="258" t="s">
        <v>66</v>
      </c>
    </row>
    <row r="225" spans="1:13">
      <c r="A225" s="259">
        <v>1</v>
      </c>
      <c r="B225" s="257"/>
      <c r="C225" s="278" t="str">
        <f>IF(B225=""," ",HLOOKUP(D225,'Men dec.'!$C$1:$Q$39,31,FALSE))</f>
        <v xml:space="preserve"> </v>
      </c>
      <c r="D225" s="278" t="e">
        <f t="shared" ref="D225:D232" si="44">VLOOKUP(B225,$P$4:$Q$35,2,FALSE)</f>
        <v>#N/A</v>
      </c>
      <c r="E225" s="256"/>
      <c r="F225" s="261" t="str">
        <f>IF(OR(E225=0,E225="dis",E225="",E225=" ", E225="nvh"),"",8)</f>
        <v/>
      </c>
      <c r="H225" s="285">
        <v>1</v>
      </c>
      <c r="I225" s="257"/>
      <c r="J225" s="278" t="str">
        <f>IF(I225=""," ",HLOOKUP(K225,'women dec'!$C$1:$Q$37,31,FALSE))</f>
        <v xml:space="preserve"> </v>
      </c>
      <c r="K225" s="278" t="e">
        <f t="shared" ref="K225:K232" si="45">VLOOKUP(I225,$S$4:$T$35,2,FALSE)</f>
        <v>#N/A</v>
      </c>
      <c r="L225" s="273"/>
      <c r="M225" s="261" t="str">
        <f>IF(OR(L225=0,L225="dis",L225="",L225=" ", L225="nvh"),"",8)</f>
        <v/>
      </c>
    </row>
    <row r="226" spans="1:13">
      <c r="A226" s="259">
        <v>2</v>
      </c>
      <c r="B226" s="257"/>
      <c r="C226" s="278" t="str">
        <f>IF(B226=""," ",HLOOKUP(D226,'Men dec.'!$C$1:$Q$39,31,FALSE))</f>
        <v xml:space="preserve"> </v>
      </c>
      <c r="D226" s="278" t="e">
        <f t="shared" si="44"/>
        <v>#N/A</v>
      </c>
      <c r="E226" s="256"/>
      <c r="F226" s="261" t="str">
        <f>IF(OR(E226=0,E226="dis",E226="",E226=" ", E226="nvh"),"",7)</f>
        <v/>
      </c>
      <c r="H226" s="285">
        <v>2</v>
      </c>
      <c r="I226" s="257"/>
      <c r="J226" s="278" t="str">
        <f>IF(I226=""," ",HLOOKUP(K226,'women dec'!$C$1:$Q$37,31,FALSE))</f>
        <v xml:space="preserve"> </v>
      </c>
      <c r="K226" s="278" t="e">
        <f t="shared" si="45"/>
        <v>#N/A</v>
      </c>
      <c r="L226" s="273"/>
      <c r="M226" s="261" t="str">
        <f>IF(OR(L226=0,L226="dis",L226="",L226=" ", L226="nvh"),"",7)</f>
        <v/>
      </c>
    </row>
    <row r="227" spans="1:13">
      <c r="A227" s="259">
        <v>3</v>
      </c>
      <c r="B227" s="257"/>
      <c r="C227" s="278" t="str">
        <f>IF(B227=""," ",HLOOKUP(D227,'Men dec.'!$C$1:$Q$39,31,FALSE))</f>
        <v xml:space="preserve"> </v>
      </c>
      <c r="D227" s="278" t="e">
        <f t="shared" si="44"/>
        <v>#N/A</v>
      </c>
      <c r="E227" s="256"/>
      <c r="F227" s="261" t="str">
        <f>IF(OR(E227=0,E227="dis",E227="",E227=" ", E227="nvh"),"",6)</f>
        <v/>
      </c>
      <c r="H227" s="285">
        <v>3</v>
      </c>
      <c r="I227" s="257"/>
      <c r="J227" s="278" t="str">
        <f>IF(I227=""," ",HLOOKUP(K227,'women dec'!$C$1:$Q$37,31,FALSE))</f>
        <v xml:space="preserve"> </v>
      </c>
      <c r="K227" s="278" t="e">
        <f t="shared" si="45"/>
        <v>#N/A</v>
      </c>
      <c r="L227" s="273"/>
      <c r="M227" s="261" t="str">
        <f>IF(OR(L227=0,L227="dis",L227="",L227=" ", L227="nvh"),"",6)</f>
        <v/>
      </c>
    </row>
    <row r="228" spans="1:13">
      <c r="A228" s="259">
        <v>4</v>
      </c>
      <c r="B228" s="257"/>
      <c r="C228" s="278" t="str">
        <f>IF(B228=""," ",HLOOKUP(D228,'Men dec.'!$C$1:$Q$39,31,FALSE))</f>
        <v xml:space="preserve"> </v>
      </c>
      <c r="D228" s="278" t="e">
        <f t="shared" si="44"/>
        <v>#N/A</v>
      </c>
      <c r="E228" s="256"/>
      <c r="F228" s="261" t="str">
        <f>IF(OR(E228=0,E228="dis",E228="",E228=" ", E228="nvh"),"",5)</f>
        <v/>
      </c>
      <c r="H228" s="285">
        <v>4</v>
      </c>
      <c r="I228" s="257"/>
      <c r="J228" s="278" t="str">
        <f>IF(I228=""," ",HLOOKUP(K228,'women dec'!$C$1:$Q$37,31,FALSE))</f>
        <v xml:space="preserve"> </v>
      </c>
      <c r="K228" s="278" t="e">
        <f t="shared" si="45"/>
        <v>#N/A</v>
      </c>
      <c r="L228" s="273"/>
      <c r="M228" s="261" t="str">
        <f>IF(OR(L228=0,L228="dis",L228="",L228=" ", L228="nvh"),"",5)</f>
        <v/>
      </c>
    </row>
    <row r="229" spans="1:13">
      <c r="A229" s="259">
        <v>5</v>
      </c>
      <c r="B229" s="257"/>
      <c r="C229" s="278" t="str">
        <f>IF(B229=""," ",HLOOKUP(D229,'Men dec.'!$C$1:$Q$39,31,FALSE))</f>
        <v xml:space="preserve"> </v>
      </c>
      <c r="D229" s="278" t="e">
        <f t="shared" si="44"/>
        <v>#N/A</v>
      </c>
      <c r="E229" s="256"/>
      <c r="F229" s="261" t="str">
        <f>IF(OR(E229=0,E229="dis",E229="",E229=" ", E229="nvh"),"",4)</f>
        <v/>
      </c>
      <c r="H229" s="285">
        <v>5</v>
      </c>
      <c r="I229" s="257"/>
      <c r="J229" s="278" t="str">
        <f>IF(I229=""," ",HLOOKUP(K229,'women dec'!$C$1:$Q$37,31,FALSE))</f>
        <v xml:space="preserve"> </v>
      </c>
      <c r="K229" s="278" t="e">
        <f t="shared" si="45"/>
        <v>#N/A</v>
      </c>
      <c r="L229" s="273"/>
      <c r="M229" s="261" t="str">
        <f>IF(OR(L229=0,L229="dis",L229="",L229=" ", L229="nvh"),"",4)</f>
        <v/>
      </c>
    </row>
    <row r="230" spans="1:13">
      <c r="A230" s="259">
        <v>6</v>
      </c>
      <c r="B230" s="257"/>
      <c r="C230" s="278" t="str">
        <f>IF(B230=""," ",HLOOKUP(D230,'Men dec.'!$C$1:$Q$39,31,FALSE))</f>
        <v xml:space="preserve"> </v>
      </c>
      <c r="D230" s="278" t="e">
        <f t="shared" si="44"/>
        <v>#N/A</v>
      </c>
      <c r="E230" s="256"/>
      <c r="F230" s="261" t="str">
        <f>IF(OR(E230=0,E230="dis",E230="",E230=" ", E230="nvh"),"",3)</f>
        <v/>
      </c>
      <c r="H230" s="285">
        <v>6</v>
      </c>
      <c r="I230" s="257"/>
      <c r="J230" s="278" t="str">
        <f>IF(I230=""," ",HLOOKUP(K230,'women dec'!$C$1:$Q$37,31,FALSE))</f>
        <v xml:space="preserve"> </v>
      </c>
      <c r="K230" s="278" t="e">
        <f t="shared" si="45"/>
        <v>#N/A</v>
      </c>
      <c r="L230" s="273"/>
      <c r="M230" s="261" t="str">
        <f>IF(OR(L230=0,L230="dis",L230="",L230=" ", L230="nvh"),"",3)</f>
        <v/>
      </c>
    </row>
    <row r="231" spans="1:13">
      <c r="A231" s="259">
        <v>7</v>
      </c>
      <c r="B231" s="257"/>
      <c r="C231" s="278" t="str">
        <f>IF(B231=""," ",HLOOKUP(D231,'Men dec.'!$C$1:$Q$39,31,FALSE))</f>
        <v xml:space="preserve"> </v>
      </c>
      <c r="D231" s="278" t="e">
        <f t="shared" si="44"/>
        <v>#N/A</v>
      </c>
      <c r="E231" s="256"/>
      <c r="F231" s="261" t="str">
        <f>IF(OR(E231=0,E231="dis",E231="",E231=" ", E231="nvh"),"",2)</f>
        <v/>
      </c>
      <c r="H231" s="285">
        <v>7</v>
      </c>
      <c r="I231" s="257"/>
      <c r="J231" s="278" t="str">
        <f>IF(I231=""," ",HLOOKUP(K231,'women dec'!$C$1:$Q$37,31,FALSE))</f>
        <v xml:space="preserve"> </v>
      </c>
      <c r="K231" s="278" t="e">
        <f t="shared" si="45"/>
        <v>#N/A</v>
      </c>
      <c r="L231" s="273"/>
      <c r="M231" s="261" t="str">
        <f>IF(OR(L231=0,L231="dis",L231="",L231=" ", L231="nvh"),"",2)</f>
        <v/>
      </c>
    </row>
    <row r="232" spans="1:13">
      <c r="A232" s="259">
        <v>8</v>
      </c>
      <c r="B232" s="257"/>
      <c r="C232" s="278" t="str">
        <f>IF(B232=""," ",HLOOKUP(D232,'Men dec.'!$C$1:$Q$39,31,FALSE))</f>
        <v xml:space="preserve"> </v>
      </c>
      <c r="D232" s="278" t="e">
        <f t="shared" si="44"/>
        <v>#N/A</v>
      </c>
      <c r="E232" s="256"/>
      <c r="F232" s="261" t="str">
        <f>IF(OR(E232=0,E232="dis",E232="",E232=" ", E232="nvh"),"",1)</f>
        <v/>
      </c>
      <c r="H232" s="285">
        <v>8</v>
      </c>
      <c r="I232" s="257"/>
      <c r="J232" s="278" t="str">
        <f>IF(I232=""," ",HLOOKUP(K232,'women dec'!$C$1:$Q$37,31,FALSE))</f>
        <v xml:space="preserve"> </v>
      </c>
      <c r="K232" s="278" t="e">
        <f t="shared" si="45"/>
        <v>#N/A</v>
      </c>
      <c r="L232" s="273"/>
      <c r="M232" s="261" t="str">
        <f>IF(OR(L232=0,L232="dis",L232="",L232=" ", L232="nvh"),"",1)</f>
        <v/>
      </c>
    </row>
    <row r="233" spans="1:13">
      <c r="A233" s="174" t="str">
        <f>'Men dec.'!A39</f>
        <v>M60 Walk</v>
      </c>
      <c r="C233" s="279"/>
      <c r="D233" s="279"/>
      <c r="H233" s="283">
        <f>'women dec'!A37</f>
        <v>0</v>
      </c>
      <c r="J233" s="279"/>
      <c r="K233" s="279"/>
      <c r="L233" s="274"/>
      <c r="M233" s="255"/>
    </row>
    <row r="234" spans="1:13">
      <c r="A234" s="256" t="s">
        <v>23</v>
      </c>
      <c r="B234" s="257" t="s">
        <v>1</v>
      </c>
      <c r="C234" s="278" t="s">
        <v>3</v>
      </c>
      <c r="D234" s="278" t="s">
        <v>57</v>
      </c>
      <c r="E234" s="256" t="s">
        <v>58</v>
      </c>
      <c r="F234" s="258" t="s">
        <v>66</v>
      </c>
      <c r="H234" s="284" t="s">
        <v>23</v>
      </c>
      <c r="I234" s="257" t="s">
        <v>1</v>
      </c>
      <c r="J234" s="278" t="s">
        <v>3</v>
      </c>
      <c r="K234" s="278" t="s">
        <v>57</v>
      </c>
      <c r="L234" s="273" t="s">
        <v>58</v>
      </c>
      <c r="M234" s="258" t="s">
        <v>66</v>
      </c>
    </row>
    <row r="235" spans="1:13">
      <c r="A235" s="259">
        <v>1</v>
      </c>
      <c r="B235" s="257"/>
      <c r="C235" s="278" t="str">
        <f>IF(B235=""," ",HLOOKUP(D235,'Men dec.'!$C$1:$Q$39,32,FALSE))</f>
        <v xml:space="preserve"> </v>
      </c>
      <c r="D235" s="278" t="e">
        <f t="shared" ref="D235:D242" si="46">VLOOKUP(B235,$P$4:$Q$35,2,FALSE)</f>
        <v>#N/A</v>
      </c>
      <c r="E235" s="256"/>
      <c r="F235" s="261" t="str">
        <f>IF(OR(E235=0,E235="dis",E235="",E235=" ", E235="nvh"),"",8)</f>
        <v/>
      </c>
      <c r="H235" s="285">
        <v>1</v>
      </c>
      <c r="I235" s="257"/>
      <c r="J235" s="278" t="str">
        <f>IF(I235=""," ",HLOOKUP(K235,'women dec'!$C$1:$Q$37,32,FALSE))</f>
        <v xml:space="preserve"> </v>
      </c>
      <c r="K235" s="278" t="e">
        <f t="shared" ref="K235:K242" si="47">VLOOKUP(I235,$S$4:$T$35,2,FALSE)</f>
        <v>#N/A</v>
      </c>
      <c r="L235" s="273"/>
      <c r="M235" s="261" t="str">
        <f>IF(OR(L235=0,L235="dis",L235="",L235=" ", L235="nvh"),"",8)</f>
        <v/>
      </c>
    </row>
    <row r="236" spans="1:13">
      <c r="A236" s="259">
        <v>2</v>
      </c>
      <c r="B236" s="257"/>
      <c r="C236" s="278" t="str">
        <f>IF(B236=""," ",HLOOKUP(D236,'Men dec.'!$C$1:$Q$39,32,FALSE))</f>
        <v xml:space="preserve"> </v>
      </c>
      <c r="D236" s="278" t="e">
        <f t="shared" si="46"/>
        <v>#N/A</v>
      </c>
      <c r="E236" s="256"/>
      <c r="F236" s="261" t="str">
        <f>IF(OR(E236=0,E236="dis",E236="",E236=" ", E236="nvh"),"",7)</f>
        <v/>
      </c>
      <c r="H236" s="285">
        <v>2</v>
      </c>
      <c r="I236" s="257"/>
      <c r="J236" s="278" t="str">
        <f>IF(I236=""," ",HLOOKUP(K236,'women dec'!$C$1:$Q$37,32,FALSE))</f>
        <v xml:space="preserve"> </v>
      </c>
      <c r="K236" s="278" t="e">
        <f t="shared" si="47"/>
        <v>#N/A</v>
      </c>
      <c r="L236" s="275"/>
      <c r="M236" s="261" t="str">
        <f>IF(OR(L236=0,L236="dis",L236="",L236=" ", L236="nvh"),"",7)</f>
        <v/>
      </c>
    </row>
    <row r="237" spans="1:13">
      <c r="A237" s="259">
        <v>3</v>
      </c>
      <c r="B237" s="257"/>
      <c r="C237" s="278" t="str">
        <f>IF(B237=""," ",HLOOKUP(D237,'Men dec.'!$C$1:$Q$39,32,FALSE))</f>
        <v xml:space="preserve"> </v>
      </c>
      <c r="D237" s="278" t="e">
        <f t="shared" si="46"/>
        <v>#N/A</v>
      </c>
      <c r="E237" s="256"/>
      <c r="F237" s="261" t="str">
        <f>IF(OR(E237=0,E237="dis",E237="",E237=" ", E237="nvh"),"",6)</f>
        <v/>
      </c>
      <c r="H237" s="285">
        <v>3</v>
      </c>
      <c r="I237" s="257"/>
      <c r="J237" s="278" t="str">
        <f>IF(I237=""," ",HLOOKUP(K237,'women dec'!$C$1:$Q$37,32,FALSE))</f>
        <v xml:space="preserve"> </v>
      </c>
      <c r="K237" s="278" t="e">
        <f t="shared" si="47"/>
        <v>#N/A</v>
      </c>
      <c r="L237" s="273"/>
      <c r="M237" s="261" t="str">
        <f>IF(OR(L237=0,L237="dis",L237="",L237=" ", L237="nvh"),"",6)</f>
        <v/>
      </c>
    </row>
    <row r="238" spans="1:13">
      <c r="A238" s="259">
        <v>4</v>
      </c>
      <c r="B238" s="257"/>
      <c r="C238" s="278" t="str">
        <f>IF(B238=""," ",HLOOKUP(D238,'Men dec.'!$C$1:$Q$39,32,FALSE))</f>
        <v xml:space="preserve"> </v>
      </c>
      <c r="D238" s="278" t="e">
        <f t="shared" si="46"/>
        <v>#N/A</v>
      </c>
      <c r="E238" s="256"/>
      <c r="F238" s="261" t="str">
        <f>IF(OR(E238=0,E238="dis",E238="",E238=" ", E238="nvh"),"",5)</f>
        <v/>
      </c>
      <c r="H238" s="285">
        <v>4</v>
      </c>
      <c r="I238" s="257"/>
      <c r="J238" s="278" t="str">
        <f>IF(I238=""," ",HLOOKUP(K238,'women dec'!$C$1:$Q$37,32,FALSE))</f>
        <v xml:space="preserve"> </v>
      </c>
      <c r="K238" s="278" t="e">
        <f t="shared" si="47"/>
        <v>#N/A</v>
      </c>
      <c r="L238" s="273"/>
      <c r="M238" s="261" t="str">
        <f>IF(OR(L238=0,L238="dis",L238="",L238=" ", L238="nvh"),"",5)</f>
        <v/>
      </c>
    </row>
    <row r="239" spans="1:13">
      <c r="A239" s="259">
        <v>5</v>
      </c>
      <c r="B239" s="257"/>
      <c r="C239" s="278" t="str">
        <f>IF(B239=""," ",HLOOKUP(D239,'Men dec.'!$C$1:$Q$39,32,FALSE))</f>
        <v xml:space="preserve"> </v>
      </c>
      <c r="D239" s="278" t="e">
        <f t="shared" si="46"/>
        <v>#N/A</v>
      </c>
      <c r="E239" s="256"/>
      <c r="F239" s="261" t="str">
        <f>IF(OR(E239=0,E239="dis",E239="",E239=" ", E239="nvh"),"",4)</f>
        <v/>
      </c>
      <c r="H239" s="285">
        <v>5</v>
      </c>
      <c r="I239" s="257"/>
      <c r="J239" s="278" t="str">
        <f>IF(I239=""," ",HLOOKUP(K239,'women dec'!$C$1:$Q$37,32,FALSE))</f>
        <v xml:space="preserve"> </v>
      </c>
      <c r="K239" s="278" t="e">
        <f t="shared" si="47"/>
        <v>#N/A</v>
      </c>
      <c r="L239" s="273"/>
      <c r="M239" s="261" t="str">
        <f>IF(OR(L239=0,L239="dis",L239="",L239=" ", L239="nvh"),"",4)</f>
        <v/>
      </c>
    </row>
    <row r="240" spans="1:13">
      <c r="A240" s="259">
        <v>6</v>
      </c>
      <c r="B240" s="257"/>
      <c r="C240" s="278" t="str">
        <f>IF(B240=""," ",HLOOKUP(D240,'Men dec.'!$C$1:$Q$39,32,FALSE))</f>
        <v xml:space="preserve"> </v>
      </c>
      <c r="D240" s="278" t="e">
        <f t="shared" si="46"/>
        <v>#N/A</v>
      </c>
      <c r="E240" s="256"/>
      <c r="F240" s="261" t="str">
        <f>IF(OR(E240=0,E240="dis",E240="",E240=" ", E240="nvh"),"",3)</f>
        <v/>
      </c>
      <c r="H240" s="285">
        <v>6</v>
      </c>
      <c r="I240" s="257"/>
      <c r="J240" s="278" t="str">
        <f>IF(I240=""," ",HLOOKUP(K240,'women dec'!$C$1:$Q$37,32,FALSE))</f>
        <v xml:space="preserve"> </v>
      </c>
      <c r="K240" s="278" t="e">
        <f t="shared" si="47"/>
        <v>#N/A</v>
      </c>
      <c r="L240" s="273"/>
      <c r="M240" s="261" t="str">
        <f>IF(OR(L240=0,L240="dis",L240="",L240=" ", L240="nvh"),"",3)</f>
        <v/>
      </c>
    </row>
    <row r="241" spans="1:13">
      <c r="A241" s="259">
        <v>7</v>
      </c>
      <c r="B241" s="257"/>
      <c r="C241" s="278" t="str">
        <f>IF(B241=""," ",HLOOKUP(D241,'Men dec.'!$C$1:$Q$39,32,FALSE))</f>
        <v xml:space="preserve"> </v>
      </c>
      <c r="D241" s="278" t="e">
        <f t="shared" si="46"/>
        <v>#N/A</v>
      </c>
      <c r="E241" s="256"/>
      <c r="F241" s="261" t="str">
        <f>IF(OR(E241=0,E241="dis",E241="",E241=" ", E241="nvh"),"",2)</f>
        <v/>
      </c>
      <c r="H241" s="285">
        <v>7</v>
      </c>
      <c r="I241" s="257"/>
      <c r="J241" s="278" t="str">
        <f>IF(I241=""," ",HLOOKUP(K241,'women dec'!$C$1:$Q$37,32,FALSE))</f>
        <v xml:space="preserve"> </v>
      </c>
      <c r="K241" s="278" t="e">
        <f t="shared" si="47"/>
        <v>#N/A</v>
      </c>
      <c r="L241" s="273"/>
      <c r="M241" s="261" t="str">
        <f>IF(OR(L241=0,L241="dis",L241="",L241=" ", L241="nvh"),"",2)</f>
        <v/>
      </c>
    </row>
    <row r="242" spans="1:13">
      <c r="A242" s="259">
        <v>8</v>
      </c>
      <c r="B242" s="257"/>
      <c r="C242" s="278" t="str">
        <f>IF(B242=""," ",HLOOKUP(D242,'Men dec.'!$C$1:$Q$39,32,FALSE))</f>
        <v xml:space="preserve"> </v>
      </c>
      <c r="D242" s="278" t="e">
        <f t="shared" si="46"/>
        <v>#N/A</v>
      </c>
      <c r="E242" s="256"/>
      <c r="F242" s="261" t="str">
        <f>IF(OR(E242=0,E242="dis",E242="",E242=" ", E242="nvh"),"",1)</f>
        <v/>
      </c>
      <c r="H242" s="285">
        <v>8</v>
      </c>
      <c r="I242" s="257"/>
      <c r="J242" s="278" t="str">
        <f>IF(I242=""," ",HLOOKUP(K242,'women dec'!$C$1:$Q$37,32,FALSE))</f>
        <v xml:space="preserve"> </v>
      </c>
      <c r="K242" s="278" t="e">
        <f t="shared" si="47"/>
        <v>#N/A</v>
      </c>
      <c r="L242" s="273"/>
      <c r="M242" s="261" t="str">
        <f>IF(OR(L242=0,L242="dis",L242="",L242=" ", L242="nvh"),"",1)</f>
        <v/>
      </c>
    </row>
  </sheetData>
  <sheetProtection selectLockedCells="1"/>
  <mergeCells count="4">
    <mergeCell ref="A1:C1"/>
    <mergeCell ref="P2:Q2"/>
    <mergeCell ref="S2:T2"/>
    <mergeCell ref="H1:J1"/>
  </mergeCells>
  <conditionalFormatting sqref="E20:E21">
    <cfRule type="cellIs" dxfId="6" priority="11" stopIfTrue="1" operator="equal">
      <formula>0</formula>
    </cfRule>
  </conditionalFormatting>
  <conditionalFormatting sqref="E18">
    <cfRule type="cellIs" dxfId="5" priority="10" stopIfTrue="1" operator="equal">
      <formula>0</formula>
    </cfRule>
  </conditionalFormatting>
  <conditionalFormatting sqref="E31">
    <cfRule type="cellIs" dxfId="4" priority="7" stopIfTrue="1" operator="equal">
      <formula>0</formula>
    </cfRule>
  </conditionalFormatting>
  <conditionalFormatting sqref="E37:E41">
    <cfRule type="cellIs" dxfId="3" priority="6" stopIfTrue="1" operator="equal">
      <formula>0</formula>
    </cfRule>
  </conditionalFormatting>
  <conditionalFormatting sqref="J196">
    <cfRule type="cellIs" dxfId="2" priority="3" stopIfTrue="1" operator="equal">
      <formula>0</formula>
    </cfRule>
  </conditionalFormatting>
  <conditionalFormatting sqref="J13:J21 J23:J31 J33:J41 J43:J51 J53:J61 J63:J71 J73:J81 J83:J91 J93:J101 J103:J111 J113:J121 J123:J131 J134:J142 J144:J152 J154:J162 J164:J172 J174:J182 J184:J192 J194:J202 J204:J212 J214:J222 J224:J232 J234:J242 J4:J11">
    <cfRule type="cellIs" dxfId="1" priority="2" stopIfTrue="1" operator="equal">
      <formula>0</formula>
    </cfRule>
  </conditionalFormatting>
  <conditionalFormatting sqref="C4:C11 C13:C21 C23:C31 C33:C41 C43:C51 C53:C61 C63:C71 C73:C81 C83:C91 C93:C101 C103:C111 C113:C121 C123:C131 C134:C142 C144:C152 C154:C162 C164:C172 C174:C182 C184:C192 C194:C202 C204:C212 C214:C222 C224:C232 C234:C242">
    <cfRule type="cellIs" dxfId="0" priority="1" stopIfTrue="1" operator="equal">
      <formula>0</formula>
    </cfRule>
  </conditionalFormatting>
  <pageMargins left="0.625" right="0.75" top="1" bottom="1" header="0.5" footer="0.5"/>
  <pageSetup paperSize="9" orientation="portrait" horizontalDpi="4294967293" verticalDpi="4294967293" r:id="rId1"/>
  <headerFooter alignWithMargins="0">
    <oddHeader>&amp;CSouthern League</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0"/>
  </sheetPr>
  <dimension ref="A1:AB74"/>
  <sheetViews>
    <sheetView topLeftCell="A59" zoomScaleNormal="100" zoomScaleSheetLayoutView="100" workbookViewId="0">
      <selection activeCell="K67" sqref="K67"/>
    </sheetView>
  </sheetViews>
  <sheetFormatPr defaultColWidth="45.44140625" defaultRowHeight="12"/>
  <cols>
    <col min="1" max="1" width="8.5546875" style="207" customWidth="1"/>
    <col min="2" max="2" width="7" style="191" customWidth="1"/>
    <col min="3" max="3" width="13.5546875" style="206" customWidth="1"/>
    <col min="4" max="4" width="4.109375" style="206" customWidth="1"/>
    <col min="5" max="5" width="14.5546875" style="206" customWidth="1"/>
    <col min="6" max="6" width="4.33203125" style="206" customWidth="1"/>
    <col min="7" max="7" width="14.109375" style="206" customWidth="1"/>
    <col min="8" max="8" width="4.109375" style="206" customWidth="1"/>
    <col min="9" max="9" width="14" style="206" customWidth="1"/>
    <col min="10" max="10" width="4.109375" style="206" customWidth="1"/>
    <col min="11" max="11" width="13.109375" style="206" bestFit="1" customWidth="1"/>
    <col min="12" max="12" width="4.109375" style="206" customWidth="1"/>
    <col min="13" max="13" width="14.6640625" style="206" bestFit="1" customWidth="1"/>
    <col min="14" max="14" width="4.33203125" style="206" customWidth="1"/>
    <col min="15" max="15" width="14" style="206" customWidth="1"/>
    <col min="16" max="16" width="4.109375" style="206" customWidth="1"/>
    <col min="17" max="17" width="13.88671875" style="206" bestFit="1" customWidth="1"/>
    <col min="18" max="18" width="4.109375" style="191" customWidth="1"/>
    <col min="19" max="20" width="45.44140625" style="191" customWidth="1"/>
    <col min="21" max="21" width="1.5546875" style="191" bestFit="1" customWidth="1"/>
    <col min="22" max="16384" width="45.44140625" style="191"/>
  </cols>
  <sheetData>
    <row r="1" spans="1:28" s="171" customFormat="1" ht="24" customHeight="1" thickTop="1">
      <c r="A1" s="360" t="s">
        <v>0</v>
      </c>
      <c r="B1" s="209" t="s">
        <v>2</v>
      </c>
      <c r="C1" s="355" t="str">
        <f>'Men dec.'!C1</f>
        <v>Birchfield</v>
      </c>
      <c r="D1" s="356"/>
      <c r="E1" s="355" t="str">
        <f>'Men dec.'!E1</f>
        <v>B &amp; R</v>
      </c>
      <c r="F1" s="356"/>
      <c r="G1" s="355" t="str">
        <f>'Men dec.'!G1</f>
        <v>Droitwich &amp; KSAC</v>
      </c>
      <c r="H1" s="356"/>
      <c r="I1" s="355" t="str">
        <f>'Men dec.'!I1</f>
        <v>DASH</v>
      </c>
      <c r="J1" s="356"/>
      <c r="K1" s="355" t="str">
        <f>'Men dec.'!K1</f>
        <v>Halesowen</v>
      </c>
      <c r="L1" s="356"/>
      <c r="M1" s="355" t="str">
        <f>'Men dec.'!M1</f>
        <v>Sparkhill</v>
      </c>
      <c r="N1" s="356"/>
      <c r="O1" s="355" t="str">
        <f>'Men dec.'!O1</f>
        <v>Worcester</v>
      </c>
      <c r="P1" s="356"/>
      <c r="Q1" s="355" t="str">
        <f>'Men dec.'!Q1</f>
        <v>MMAC</v>
      </c>
      <c r="R1" s="356"/>
      <c r="S1" s="170"/>
      <c r="T1" s="170"/>
      <c r="U1" s="170"/>
      <c r="V1" s="170"/>
      <c r="W1" s="170"/>
      <c r="X1" s="170"/>
      <c r="Y1" s="170"/>
      <c r="Z1" s="170"/>
      <c r="AA1" s="170"/>
      <c r="AB1" s="189"/>
    </row>
    <row r="2" spans="1:28" ht="12.6" thickBot="1">
      <c r="A2" s="361"/>
      <c r="B2" s="210" t="s">
        <v>1</v>
      </c>
      <c r="C2" s="211" t="str">
        <f>'Men dec.'!C2</f>
        <v>13 / 14 / A</v>
      </c>
      <c r="D2" s="212" t="s">
        <v>10</v>
      </c>
      <c r="E2" s="211" t="str">
        <f>'Men dec.'!E2</f>
        <v>21 / 22 / N</v>
      </c>
      <c r="F2" s="212" t="s">
        <v>10</v>
      </c>
      <c r="G2" s="211" t="str">
        <f>'Men dec.'!G2</f>
        <v>23 / 24 / O</v>
      </c>
      <c r="H2" s="212" t="s">
        <v>10</v>
      </c>
      <c r="I2" s="211" t="str">
        <f>'Men dec.'!I2</f>
        <v>3 / 4 / C</v>
      </c>
      <c r="J2" s="212" t="s">
        <v>10</v>
      </c>
      <c r="K2" s="211" t="str">
        <f>'Men dec.'!K2</f>
        <v>9 / 10 / P</v>
      </c>
      <c r="L2" s="212" t="s">
        <v>10</v>
      </c>
      <c r="M2" s="211" t="str">
        <f>'Men dec.'!M2</f>
        <v>1 /2 / S</v>
      </c>
      <c r="N2" s="212" t="s">
        <v>10</v>
      </c>
      <c r="O2" s="211" t="str">
        <f>'Men dec.'!O2</f>
        <v>11 / 12 / F</v>
      </c>
      <c r="P2" s="213" t="s">
        <v>10</v>
      </c>
      <c r="Q2" s="211" t="str">
        <f>'Men dec.'!Q2</f>
        <v>35 / 36 / F</v>
      </c>
      <c r="R2" s="213" t="s">
        <v>10</v>
      </c>
      <c r="S2" s="190"/>
      <c r="T2" s="190"/>
      <c r="U2" s="190"/>
      <c r="V2" s="190"/>
      <c r="W2" s="190"/>
      <c r="X2" s="190"/>
      <c r="Y2" s="190"/>
      <c r="Z2" s="190"/>
      <c r="AA2" s="190"/>
      <c r="AB2" s="190"/>
    </row>
    <row r="3" spans="1:28" ht="15" customHeight="1">
      <c r="A3" s="354" t="str">
        <f>'Men dec.'!A4</f>
        <v>M60         100m</v>
      </c>
      <c r="B3" s="214" t="s">
        <v>3</v>
      </c>
      <c r="C3" s="135" t="str">
        <f>IF('Men dec.'!C4=0," ",'Men dec.'!C4)</f>
        <v>Robin Davies</v>
      </c>
      <c r="D3" s="332">
        <f>IF((C4&gt;0),VLOOKUP(C3,'Results input'!$C$4:$F$11,4,),"")</f>
        <v>3</v>
      </c>
      <c r="E3" s="135" t="str">
        <f>IF('Men dec.'!E4=0," ",'Men dec.'!E4)</f>
        <v>Pete Mould</v>
      </c>
      <c r="F3" s="332">
        <f>IF((E4&gt;0),VLOOKUP(E3,'Results input'!$C$4:$F$11,4,),"")</f>
        <v>8</v>
      </c>
      <c r="G3" s="135" t="str">
        <f>IF('Men dec.'!G4=0," ",'Men dec.'!G4)</f>
        <v>Tony Crocker</v>
      </c>
      <c r="H3" s="332">
        <f>IF((G4&gt;0),VLOOKUP(G3,'Results input'!$C$4:$F$11,4,),"")</f>
        <v>6</v>
      </c>
      <c r="I3" s="135" t="str">
        <f>IF('Men dec.'!I4=0," ",'Men dec.'!I4)</f>
        <v xml:space="preserve"> </v>
      </c>
      <c r="J3" s="332" t="str">
        <f>IF((I4&gt;0),VLOOKUP(I3,'Results input'!$C$4:$F$11,4,),"")</f>
        <v/>
      </c>
      <c r="K3" s="135" t="str">
        <f>IF('Men dec.'!K4=0," ",'Men dec.'!K4)</f>
        <v>Les Woods</v>
      </c>
      <c r="L3" s="332">
        <f>IF((K4&gt;0),VLOOKUP(K3,'Results input'!$C$4:$F$11,4,),"")</f>
        <v>5</v>
      </c>
      <c r="M3" s="135" t="str">
        <f>IF('Men dec.'!M4=0," ",'Men dec.'!M4)</f>
        <v>Bernie Wareing</v>
      </c>
      <c r="N3" s="332">
        <f>IF((M4&gt;0),VLOOKUP(M3,'Results input'!$C$4:$F$11,4,),"")</f>
        <v>4</v>
      </c>
      <c r="O3" s="135" t="str">
        <f>IF('Men dec.'!O4=0," ",'Men dec.'!O4)</f>
        <v>Laurence Oldfield</v>
      </c>
      <c r="P3" s="332">
        <f>IF((O4&gt;0),VLOOKUP(O3,'Results input'!$C$4:$F$11,4,),"")</f>
        <v>7</v>
      </c>
      <c r="Q3" s="135" t="str">
        <f>IF('Men dec.'!Q4=0," ",'Men dec.'!Q4)</f>
        <v>Michael Elwell</v>
      </c>
      <c r="R3" s="332">
        <f>IF((Q4&gt;0),VLOOKUP(Q3,'Results input'!$C$4:$F$11,4,),"")</f>
        <v>2</v>
      </c>
    </row>
    <row r="4" spans="1:28" ht="15" customHeight="1" thickBot="1">
      <c r="A4" s="354"/>
      <c r="B4" s="215" t="s">
        <v>4</v>
      </c>
      <c r="C4" s="137">
        <f>IF(ISNA(VLOOKUP(C3,'Results input'!$C$4:$E$11,3,FALSE)),0,VLOOKUP(C3,'Results input'!$C$4:$E$11,3,FALSE))</f>
        <v>18.3</v>
      </c>
      <c r="D4" s="333"/>
      <c r="E4" s="137">
        <f>IF(ISNA(VLOOKUP(E3,'Results input'!$C$4:$E$11,3,FALSE)),0,VLOOKUP(E3,'Results input'!$C$4:$E$11,3,FALSE))</f>
        <v>13.4</v>
      </c>
      <c r="F4" s="333"/>
      <c r="G4" s="137">
        <f>IF(ISNA(VLOOKUP(G3,'Results input'!$C$4:$E$11,3,FALSE)),0,VLOOKUP(G3,'Results input'!$C$4:$E$11,3,FALSE))</f>
        <v>16.600000000000001</v>
      </c>
      <c r="H4" s="333"/>
      <c r="I4" s="137">
        <f>IF(ISNA(VLOOKUP(I3,'Results input'!$C$4:$E$11,3,FALSE)),0,VLOOKUP(I3,'Results input'!$C$4:$E$11,3,FALSE))</f>
        <v>0</v>
      </c>
      <c r="J4" s="333"/>
      <c r="K4" s="137">
        <f>IF(ISNA(VLOOKUP(K3,'Results input'!$C$4:$E$11,3,FALSE)),0,VLOOKUP(K3,'Results input'!$C$4:$E$11,3,FALSE))</f>
        <v>16.7</v>
      </c>
      <c r="L4" s="333"/>
      <c r="M4" s="137">
        <f>IF(ISNA(VLOOKUP(M3,'Results input'!$C$4:$E$11,3,FALSE)),0,VLOOKUP(M3,'Results input'!$C$4:$E$11,3,FALSE))</f>
        <v>18.100000000000001</v>
      </c>
      <c r="N4" s="333"/>
      <c r="O4" s="137">
        <f>IF(ISNA(VLOOKUP(O3,'Results input'!$C$4:$E$11,3,FALSE)),0,VLOOKUP(O3,'Results input'!$C$4:$E$11,3,FALSE))</f>
        <v>14.7</v>
      </c>
      <c r="P4" s="333"/>
      <c r="Q4" s="137">
        <f>IF(ISNA(VLOOKUP(Q3,'Results input'!$C$4:$E$11,3,FALSE)),0,VLOOKUP(Q3,'Results input'!$C$4:$E$11,3,FALSE))</f>
        <v>18.5</v>
      </c>
      <c r="R4" s="333"/>
    </row>
    <row r="5" spans="1:28" ht="15" customHeight="1">
      <c r="A5" s="352" t="str">
        <f>'Men dec.'!A5</f>
        <v>M50         100m</v>
      </c>
      <c r="B5" s="216" t="s">
        <v>3</v>
      </c>
      <c r="C5" s="135" t="str">
        <f>IF('Men dec.'!C5=0," ",'Men dec.'!C5)</f>
        <v>Paul Rogers</v>
      </c>
      <c r="D5" s="332">
        <f>IF((C6&gt;0),VLOOKUP(C5,'Results input'!$C$14:$F$21,4,),"")</f>
        <v>7</v>
      </c>
      <c r="E5" s="135" t="str">
        <f>IF('Men dec.'!E5=0," ",'Men dec.'!E5)</f>
        <v>David Cleverley</v>
      </c>
      <c r="F5" s="332">
        <f>IF((E6&gt;0),VLOOKUP(E5,'Results input'!$C$14:$F$21,4,),"")</f>
        <v>4</v>
      </c>
      <c r="G5" s="135" t="str">
        <f>IF('Men dec.'!G5=0," ",'Men dec.'!G5)</f>
        <v>Andy Priest</v>
      </c>
      <c r="H5" s="332">
        <f>IF((G6&gt;0),VLOOKUP(G5,'Results input'!$C$14:$F$21,4,),"")</f>
        <v>8</v>
      </c>
      <c r="I5" s="135" t="str">
        <f>IF('Men dec.'!I5=0," ",'Men dec.'!I5)</f>
        <v xml:space="preserve"> </v>
      </c>
      <c r="J5" s="332" t="str">
        <f>IF((I6&gt;0),VLOOKUP(I5,'Results input'!$C$14:$F$21,4,),"")</f>
        <v/>
      </c>
      <c r="K5" s="135" t="str">
        <f>IF('Men dec.'!K5=0," ",'Men dec.'!K5)</f>
        <v>Chris Cleary</v>
      </c>
      <c r="L5" s="332" t="str">
        <f>IF((K6&gt;0),VLOOKUP(K5,'Results input'!$C$14:$F$21,4,),"")</f>
        <v/>
      </c>
      <c r="M5" s="135" t="str">
        <f>IF('Men dec.'!M5=0," ",'Men dec.'!M5)</f>
        <v>Simon Willington</v>
      </c>
      <c r="N5" s="332">
        <f>IF((M6&gt;0),VLOOKUP(M5,'Results input'!$C$14:$F$21,4,),"")</f>
        <v>5</v>
      </c>
      <c r="O5" s="135" t="str">
        <f>IF('Men dec.'!O5=0," ",'Men dec.'!O5)</f>
        <v>John Steel</v>
      </c>
      <c r="P5" s="332">
        <f>IF((O6&gt;0),VLOOKUP(O5,'Results input'!$C$14:$F$21,4,),"")</f>
        <v>6</v>
      </c>
      <c r="Q5" s="135" t="str">
        <f>IF('Men dec.'!Q5=0," ",'Men dec.'!Q5)</f>
        <v xml:space="preserve"> </v>
      </c>
      <c r="R5" s="332" t="str">
        <f>IF((Q6&gt;0),VLOOKUP(Q5,'Results input'!$C$14:$F$21,4,),"")</f>
        <v/>
      </c>
    </row>
    <row r="6" spans="1:28" ht="15" customHeight="1" thickBot="1">
      <c r="A6" s="353"/>
      <c r="B6" s="217" t="s">
        <v>4</v>
      </c>
      <c r="C6" s="137">
        <f>IF(ISNA(VLOOKUP(C5,'Results input'!$C$14:$E$21,3,FALSE)),0,VLOOKUP(C5,'Results input'!$C$14:$E$21,3,FALSE))</f>
        <v>14.3</v>
      </c>
      <c r="D6" s="333"/>
      <c r="E6" s="137">
        <f>IF(ISNA(VLOOKUP(E5,'Results input'!$C$14:$E$21,3,FALSE)),0,VLOOKUP(E5,'Results input'!$C$14:$E$21,3,FALSE))</f>
        <v>17.3</v>
      </c>
      <c r="F6" s="333"/>
      <c r="G6" s="137">
        <f>IF(ISNA(VLOOKUP(G5,'Results input'!$C$14:$E$21,3,FALSE)),0,VLOOKUP(G5,'Results input'!$C$14:$E$21,3,FALSE))</f>
        <v>13</v>
      </c>
      <c r="H6" s="333"/>
      <c r="I6" s="137">
        <f>IF(ISNA(VLOOKUP(I5,'Results input'!$C$14:$E$21,3,FALSE)),0,VLOOKUP(I5,'Results input'!$C$14:$E$21,3,FALSE))</f>
        <v>0</v>
      </c>
      <c r="J6" s="333"/>
      <c r="K6" s="137">
        <f>IF(ISNA(VLOOKUP(K5,'Results input'!$C$14:$E$21,3,FALSE)),0,VLOOKUP(K5,'Results input'!$C$14:$E$21,3,FALSE))</f>
        <v>0</v>
      </c>
      <c r="L6" s="333"/>
      <c r="M6" s="137">
        <f>IF(ISNA(VLOOKUP(M5,'Results input'!$C$14:$E$21,3,FALSE)),0,VLOOKUP(M5,'Results input'!$C$14:$E$21,3,FALSE))</f>
        <v>15.2</v>
      </c>
      <c r="N6" s="333"/>
      <c r="O6" s="137">
        <f>IF(ISNA(VLOOKUP(O5,'Results input'!$C$14:$E$21,3,FALSE)),0,VLOOKUP(O5,'Results input'!$C$14:$E$21,3,FALSE))</f>
        <v>14.4</v>
      </c>
      <c r="P6" s="333"/>
      <c r="Q6" s="137">
        <f>IF(ISNA(VLOOKUP(Q5,'Results input'!$C$14:$E$21,3,FALSE)),0,VLOOKUP(Q5,'Results input'!$C$14:$E$21,3,FALSE))</f>
        <v>0</v>
      </c>
      <c r="R6" s="333"/>
      <c r="S6" s="331" t="s">
        <v>81</v>
      </c>
    </row>
    <row r="7" spans="1:28" ht="15" customHeight="1">
      <c r="A7" s="352" t="str">
        <f>'Men dec.'!A6</f>
        <v>M40         100m</v>
      </c>
      <c r="B7" s="216" t="s">
        <v>3</v>
      </c>
      <c r="C7" s="135" t="str">
        <f>IF('Men dec.'!C6=0," ",'Men dec.'!C6)</f>
        <v>Martin Maynard</v>
      </c>
      <c r="D7" s="332">
        <f>IF((C8&gt;0),VLOOKUP(C7,'Results input'!$C$24:$F$31,4,),"")</f>
        <v>8</v>
      </c>
      <c r="E7" s="135" t="str">
        <f>IF('Men dec.'!E6=0," ",'Men dec.'!E6)</f>
        <v>Calvin Scoltock</v>
      </c>
      <c r="F7" s="332">
        <f>IF((E8&gt;0),VLOOKUP(E7,'Results input'!$C$24:$F$31,4,),"")</f>
        <v>6</v>
      </c>
      <c r="G7" s="135" t="str">
        <f>IF('Men dec.'!G6=0," ",'Men dec.'!G6)</f>
        <v>Keith Waldron</v>
      </c>
      <c r="H7" s="332">
        <f>IF((G8&gt;0),VLOOKUP(G7,'Results input'!$C$24:$F$31,4,),"")</f>
        <v>7</v>
      </c>
      <c r="I7" s="135" t="str">
        <f>IF('Men dec.'!I6=0," ",'Men dec.'!I6)</f>
        <v xml:space="preserve"> </v>
      </c>
      <c r="J7" s="332" t="str">
        <f>IF((I8&gt;0),VLOOKUP(I7,'Results input'!$C$24:$F$31,4,),"")</f>
        <v/>
      </c>
      <c r="K7" s="135" t="str">
        <f>IF('Men dec.'!K6=0," ",'Men dec.'!K6)</f>
        <v>Kevin Monk</v>
      </c>
      <c r="L7" s="332">
        <f>IF((K8&gt;0),VLOOKUP(K7,'Results input'!$C$24:$F$31,4,),"")</f>
        <v>4</v>
      </c>
      <c r="M7" s="135" t="str">
        <f>IF('Men dec.'!M6=0," ",'Men dec.'!M6)</f>
        <v xml:space="preserve"> </v>
      </c>
      <c r="N7" s="332" t="str">
        <f>IF((M8&gt;0),VLOOKUP(M7,'Results input'!$C$24:$F$31,4,),"")</f>
        <v/>
      </c>
      <c r="O7" s="135" t="str">
        <f>IF('Men dec.'!O6=0," ",'Men dec.'!O6)</f>
        <v>Richard White</v>
      </c>
      <c r="P7" s="332">
        <f>IF((O8&gt;0),VLOOKUP(O7,'Results input'!$C$24:$F$31,4,),"")</f>
        <v>5</v>
      </c>
      <c r="Q7" s="135" t="str">
        <f>IF('Men dec.'!Q6=0," ",'Men dec.'!Q6)</f>
        <v xml:space="preserve"> </v>
      </c>
      <c r="R7" s="332" t="str">
        <f>IF((Q8&gt;0),VLOOKUP(Q7,'Results input'!$C$24:$F$31,4,),"")</f>
        <v/>
      </c>
      <c r="S7" s="331"/>
    </row>
    <row r="8" spans="1:28" ht="15" customHeight="1" thickBot="1">
      <c r="A8" s="353"/>
      <c r="B8" s="217" t="s">
        <v>4</v>
      </c>
      <c r="C8" s="137">
        <f>IF(ISNA(VLOOKUP(C7,'Results input'!$C$24:$E$31,3,FALSE)),0,VLOOKUP(C7,'Results input'!$C$24:$E$31,3,FALSE))</f>
        <v>12.8</v>
      </c>
      <c r="D8" s="333"/>
      <c r="E8" s="137">
        <f>IF(ISNA(VLOOKUP(E7,'Results input'!$C$24:$E$31,3,FALSE)),0,VLOOKUP(E7,'Results input'!$C$24:$E$31,3,FALSE))</f>
        <v>13.7</v>
      </c>
      <c r="F8" s="333"/>
      <c r="G8" s="137">
        <f>IF(ISNA(VLOOKUP(G7,'Results input'!$C$24:$E$31,3,FALSE)),0,VLOOKUP(G7,'Results input'!$C$24:$E$31,3,FALSE))</f>
        <v>13.2</v>
      </c>
      <c r="H8" s="333"/>
      <c r="I8" s="137">
        <f>IF(ISNA(VLOOKUP(I7,'Results input'!$C$24:$E$31,3,FALSE)),0,VLOOKUP(I7,'Results input'!$C$24:$E$31,3,FALSE))</f>
        <v>0</v>
      </c>
      <c r="J8" s="333"/>
      <c r="K8" s="137">
        <f>IF(ISNA(VLOOKUP(K7,'Results input'!$C$24:$E$31,3,FALSE)),0,VLOOKUP(K7,'Results input'!$C$24:$E$31,3,FALSE))</f>
        <v>14.3</v>
      </c>
      <c r="L8" s="333"/>
      <c r="M8" s="137">
        <f>IF(ISNA(VLOOKUP(M7,'Results input'!$C$24:$E$31,3,FALSE)),0,VLOOKUP(M7,'Results input'!$C$24:$E$31,3,FALSE))</f>
        <v>0</v>
      </c>
      <c r="N8" s="333"/>
      <c r="O8" s="137">
        <f>IF(ISNA(VLOOKUP(O7,'Results input'!$C$24:$E$31,3,FALSE)),0,VLOOKUP(O7,'Results input'!$C$24:$E$31,3,FALSE))</f>
        <v>14</v>
      </c>
      <c r="P8" s="333"/>
      <c r="Q8" s="137">
        <f>IF(ISNA(VLOOKUP(Q7,'Results input'!$C$24:$E$31,3,FALSE)),0,VLOOKUP(Q7,'Results input'!$C$24:$E$31,3,FALSE))</f>
        <v>0</v>
      </c>
      <c r="R8" s="333"/>
      <c r="S8" s="331"/>
    </row>
    <row r="9" spans="1:28" ht="15" customHeight="1">
      <c r="A9" s="352" t="str">
        <f>'Men dec.'!A7</f>
        <v>M35         100m</v>
      </c>
      <c r="B9" s="216" t="s">
        <v>3</v>
      </c>
      <c r="C9" s="135" t="str">
        <f>IF('Men dec.'!C7=0," ",'Men dec.'!C7)</f>
        <v>Hervin Prince</v>
      </c>
      <c r="D9" s="332">
        <f>IF((C10&gt;0),VLOOKUP(C9,'Results input'!$C$34:$F$41,4,),"")</f>
        <v>7</v>
      </c>
      <c r="E9" s="135" t="str">
        <f>IF('Men dec.'!E7=0," ",'Men dec.'!E7)</f>
        <v>Martin Aspley-Davis</v>
      </c>
      <c r="F9" s="332">
        <f>IF((E10&gt;0),VLOOKUP(E9,'Results input'!$C$34:$F$41,4,),"")</f>
        <v>8</v>
      </c>
      <c r="G9" s="135" t="str">
        <f>IF('Men dec.'!G7=0," ",'Men dec.'!G7)</f>
        <v xml:space="preserve"> </v>
      </c>
      <c r="H9" s="332" t="str">
        <f>IF((G10&gt;0),VLOOKUP(G9,'Results input'!$C$34:$F$41,4,),"")</f>
        <v/>
      </c>
      <c r="I9" s="135" t="str">
        <f>IF('Men dec.'!I7=0," ",'Men dec.'!I7)</f>
        <v>Richard Westwood</v>
      </c>
      <c r="J9" s="332">
        <f>IF((I10&gt;0),VLOOKUP(I9,'Results input'!$C$34:$F$41,4,),"")</f>
        <v>6</v>
      </c>
      <c r="K9" s="135" t="str">
        <f>IF('Men dec.'!K7=0," ",'Men dec.'!K7)</f>
        <v>Matt Allen</v>
      </c>
      <c r="L9" s="332">
        <f>IF((K10&gt;0),VLOOKUP(K9,'Results input'!$C$34:$F$41,4,),"")</f>
        <v>4</v>
      </c>
      <c r="M9" s="135" t="str">
        <f>IF('Men dec.'!M7=0," ",'Men dec.'!M7)</f>
        <v xml:space="preserve"> </v>
      </c>
      <c r="N9" s="332" t="str">
        <f>IF((M10&gt;0),VLOOKUP(M9,'Results input'!$C$34:$F$41,4,),"")</f>
        <v/>
      </c>
      <c r="O9" s="135" t="str">
        <f>IF('Men dec.'!O7=0," ",'Men dec.'!O7)</f>
        <v>Edward Gerrard</v>
      </c>
      <c r="P9" s="332">
        <f>IF((O10&gt;0),VLOOKUP(O9,'Results input'!$C$34:$F$41,4,),"")</f>
        <v>5</v>
      </c>
      <c r="Q9" s="135" t="str">
        <f>IF('Men dec.'!Q7=0," ",'Men dec.'!Q7)</f>
        <v xml:space="preserve"> </v>
      </c>
      <c r="R9" s="332" t="str">
        <f>IF((Q10&gt;0),VLOOKUP(Q9,'Results input'!$C$34:$F$41,4,),"")</f>
        <v/>
      </c>
      <c r="S9" s="331"/>
    </row>
    <row r="10" spans="1:28" ht="15" customHeight="1" thickBot="1">
      <c r="A10" s="353"/>
      <c r="B10" s="217" t="s">
        <v>4</v>
      </c>
      <c r="C10" s="137">
        <f>IF(ISNA(VLOOKUP(C9,'Results input'!$C$34:$E$41,3,FALSE)),0,VLOOKUP(C9,'Results input'!$C$34:$E$41,3,FALSE))</f>
        <v>13.2</v>
      </c>
      <c r="D10" s="333"/>
      <c r="E10" s="137">
        <f>IF(ISNA(VLOOKUP(E9,'Results input'!$C$34:$E$41,3,FALSE)),0,VLOOKUP(E9,'Results input'!$C$34:$E$41,3,FALSE))</f>
        <v>12.3</v>
      </c>
      <c r="F10" s="333"/>
      <c r="G10" s="137">
        <f>IF(ISNA(VLOOKUP(G9,'Results input'!$C$34:$E$41,3,FALSE)),0,VLOOKUP(G9,'Results input'!$C$34:$E$41,3,FALSE))</f>
        <v>0</v>
      </c>
      <c r="H10" s="333"/>
      <c r="I10" s="137">
        <f>IF(ISNA(VLOOKUP(I9,'Results input'!$C$34:$E$41,3,FALSE)),0,VLOOKUP(I9,'Results input'!$C$34:$E$41,3,FALSE))</f>
        <v>13.6</v>
      </c>
      <c r="J10" s="333"/>
      <c r="K10" s="137">
        <f>IF(ISNA(VLOOKUP(K9,'Results input'!$C$34:$E$41,3,FALSE)),0,VLOOKUP(K9,'Results input'!$C$34:$E$41,3,FALSE))</f>
        <v>16.7</v>
      </c>
      <c r="L10" s="333"/>
      <c r="M10" s="137">
        <f>IF(ISNA(VLOOKUP(M9,'Results input'!$C$34:$E$41,3,FALSE)),0,VLOOKUP(M9,'Results input'!$C$34:$E$41,3,FALSE))</f>
        <v>0</v>
      </c>
      <c r="N10" s="333"/>
      <c r="O10" s="137">
        <f>IF(ISNA(VLOOKUP(O9,'Results input'!$C$34:$E$41,3,FALSE)),0,VLOOKUP(O9,'Results input'!$C$34:$E$41,3,FALSE))</f>
        <v>14.4</v>
      </c>
      <c r="P10" s="333"/>
      <c r="Q10" s="137">
        <f>IF(ISNA(VLOOKUP(Q9,'Results input'!$C$34:$E$41,3,FALSE)),0,VLOOKUP(Q9,'Results input'!$C$34:$E$41,3,FALSE))</f>
        <v>0</v>
      </c>
      <c r="R10" s="333"/>
    </row>
    <row r="11" spans="1:28" ht="15" customHeight="1">
      <c r="A11" s="352" t="str">
        <f>'Men dec.'!A8</f>
        <v>M35         400m</v>
      </c>
      <c r="B11" s="216" t="s">
        <v>3</v>
      </c>
      <c r="C11" s="135" t="str">
        <f>IF('Men dec.'!C8=0," ",'Men dec.'!C8)</f>
        <v>Jag Ubhoo</v>
      </c>
      <c r="D11" s="332">
        <f>IF((C12&gt;0),VLOOKUP(C11,'Results input'!$C$44:$F$51,4,),"")</f>
        <v>5</v>
      </c>
      <c r="E11" s="135" t="str">
        <f>IF('Men dec.'!E8=0," ",'Men dec.'!E8)</f>
        <v>Martin Aspley-Davis</v>
      </c>
      <c r="F11" s="332">
        <f>IF((E12&gt;0),VLOOKUP(E11,'Results input'!$C$44:$F$51,4,),"")</f>
        <v>7</v>
      </c>
      <c r="G11" s="135" t="str">
        <f>IF('Men dec.'!G8=0," ",'Men dec.'!G8)</f>
        <v xml:space="preserve"> </v>
      </c>
      <c r="H11" s="332" t="str">
        <f>IF((G12&gt;0),VLOOKUP(G11,'Results input'!$C$44:$F$51,4,),"")</f>
        <v/>
      </c>
      <c r="I11" s="135" t="str">
        <f>IF('Men dec.'!I8=0," ",'Men dec.'!I8)</f>
        <v xml:space="preserve"> </v>
      </c>
      <c r="J11" s="332" t="str">
        <f>IF((I12&gt;0),VLOOKUP(I11,'Results input'!$C$44:$F$51,4,),"")</f>
        <v/>
      </c>
      <c r="K11" s="135" t="str">
        <f>IF('Men dec.'!K8=0," ",'Men dec.'!K8)</f>
        <v>Mark Turner</v>
      </c>
      <c r="L11" s="332">
        <f>IF((K12&gt;0),VLOOKUP(K11,'Results input'!$C$44:$F$51,4,),"")</f>
        <v>8</v>
      </c>
      <c r="M11" s="135" t="str">
        <f>IF('Men dec.'!M8=0," ",'Men dec.'!M8)</f>
        <v>Rob Mills</v>
      </c>
      <c r="N11" s="332">
        <f>IF((M12&gt;0),VLOOKUP(M11,'Results input'!$C$44:$F$51,4,),"")</f>
        <v>4</v>
      </c>
      <c r="O11" s="135" t="str">
        <f>IF('Men dec.'!O8=0," ",'Men dec.'!O8)</f>
        <v>Dave Hall</v>
      </c>
      <c r="P11" s="332">
        <f>IF((O12&gt;0),VLOOKUP(O11,'Results input'!$C$44:$F$51,4,),"")</f>
        <v>6</v>
      </c>
      <c r="Q11" s="135" t="str">
        <f>IF('Men dec.'!Q8=0," ",'Men dec.'!Q8)</f>
        <v xml:space="preserve"> </v>
      </c>
      <c r="R11" s="332" t="str">
        <f>IF((Q12&gt;0),VLOOKUP(Q11,'Results input'!$C$44:$F$51,4,),"")</f>
        <v/>
      </c>
    </row>
    <row r="12" spans="1:28" ht="15" customHeight="1" thickBot="1">
      <c r="A12" s="353"/>
      <c r="B12" s="217" t="s">
        <v>4</v>
      </c>
      <c r="C12" s="137">
        <f>IF(ISNA(VLOOKUP(C11,'Results input'!$C$44:$E$51,3,FALSE)),0,VLOOKUP(C11,'Results input'!$C$44:$E$51,3,FALSE))</f>
        <v>62.8</v>
      </c>
      <c r="D12" s="333"/>
      <c r="E12" s="137">
        <f>IF(ISNA(VLOOKUP(E11,'Results input'!$C$44:$E$51,3,FALSE)),0,VLOOKUP(E11,'Results input'!$C$44:$E$51,3,FALSE))</f>
        <v>53.8</v>
      </c>
      <c r="F12" s="333"/>
      <c r="G12" s="137">
        <f>IF(ISNA(VLOOKUP(G11,'Results input'!$C$44:$E$51,3,FALSE)),0,VLOOKUP(G11,'Results input'!$C$44:$E$51,3,FALSE))</f>
        <v>0</v>
      </c>
      <c r="H12" s="333"/>
      <c r="I12" s="137">
        <f>IF(ISNA(VLOOKUP(I11,'Results input'!$C$44:$E$51,3,FALSE)),0,VLOOKUP(I11,'Results input'!$C$44:$E$51,3,FALSE))</f>
        <v>0</v>
      </c>
      <c r="J12" s="333"/>
      <c r="K12" s="137">
        <f>IF(ISNA(VLOOKUP(K11,'Results input'!$C$44:$E$51,3,FALSE)),0,VLOOKUP(K11,'Results input'!$C$44:$E$51,3,FALSE))</f>
        <v>53</v>
      </c>
      <c r="L12" s="333"/>
      <c r="M12" s="137">
        <f>IF(ISNA(VLOOKUP(M11,'Results input'!$C$44:$E$51,3,FALSE)),0,VLOOKUP(M11,'Results input'!$C$44:$E$51,3,FALSE))</f>
        <v>72.5</v>
      </c>
      <c r="N12" s="333"/>
      <c r="O12" s="137">
        <f>IF(ISNA(VLOOKUP(O11,'Results input'!$C$44:$E$51,3,FALSE)),0,VLOOKUP(O11,'Results input'!$C$44:$E$51,3,FALSE))</f>
        <v>62</v>
      </c>
      <c r="P12" s="333"/>
      <c r="Q12" s="137">
        <f>IF(ISNA(VLOOKUP(Q11,'Results input'!$C$44:$E$51,3,FALSE)),0,VLOOKUP(Q11,'Results input'!$C$44:$E$51,3,FALSE))</f>
        <v>0</v>
      </c>
      <c r="R12" s="333"/>
      <c r="U12" s="192" t="s">
        <v>72</v>
      </c>
    </row>
    <row r="13" spans="1:28" ht="15" customHeight="1">
      <c r="A13" s="351" t="str">
        <f>'Men dec.'!A9</f>
        <v xml:space="preserve">M40         400m </v>
      </c>
      <c r="B13" s="216" t="s">
        <v>3</v>
      </c>
      <c r="C13" s="135" t="str">
        <f>IF('Men dec.'!C9=0," ",'Men dec.'!C9)</f>
        <v>Connolly Meagher</v>
      </c>
      <c r="D13" s="332">
        <f>IF((C14&gt;0),VLOOKUP(C13,'Results input'!$C$54:$F$61,4,),"")</f>
        <v>4</v>
      </c>
      <c r="E13" s="135" t="str">
        <f>IF('Men dec.'!E9=0," ",'Men dec.'!E9)</f>
        <v>Calvin Scoltock</v>
      </c>
      <c r="F13" s="332">
        <f>IF((E14&gt;0),VLOOKUP(E13,'Results input'!$C$54:$F$61,4,),"")</f>
        <v>6</v>
      </c>
      <c r="G13" s="135" t="str">
        <f>IF('Men dec.'!G9=0," ",'Men dec.'!G9)</f>
        <v>Adrian James</v>
      </c>
      <c r="H13" s="332">
        <f>IF((G14&gt;0),VLOOKUP(G13,'Results input'!$C$54:$F$61,4,),"")</f>
        <v>8</v>
      </c>
      <c r="I13" s="135" t="str">
        <f>IF('Men dec.'!I9=0," ",'Men dec.'!I9)</f>
        <v xml:space="preserve"> </v>
      </c>
      <c r="J13" s="332" t="str">
        <f>IF((I14&gt;0),VLOOKUP(I13,'Results input'!$C$54:$F$61,4,),"")</f>
        <v/>
      </c>
      <c r="K13" s="135" t="str">
        <f>IF('Men dec.'!K9=0," ",'Men dec.'!K9)</f>
        <v>Mike Neylon</v>
      </c>
      <c r="L13" s="332">
        <f>IF((K14&gt;0),VLOOKUP(K13,'Results input'!$C$54:$F$61,4,),"")</f>
        <v>5</v>
      </c>
      <c r="M13" s="135" t="str">
        <f>IF('Men dec.'!M9=0," ",'Men dec.'!M9)</f>
        <v>David Hanson</v>
      </c>
      <c r="N13" s="332">
        <f>IF((M14&gt;0),VLOOKUP(M13,'Results input'!$C$54:$F$61,4,),"")</f>
        <v>7</v>
      </c>
      <c r="O13" s="135" t="str">
        <f>IF('Men dec.'!O9=0," ",'Men dec.'!O9)</f>
        <v>Nick Hitchens</v>
      </c>
      <c r="P13" s="332">
        <f>IF((O14&gt;0),VLOOKUP(O13,'Results input'!$C$54:$F$61,4,),"")</f>
        <v>3</v>
      </c>
      <c r="Q13" s="135" t="str">
        <f>IF('Men dec.'!Q9=0," ",'Men dec.'!Q9)</f>
        <v>Michael Elwell</v>
      </c>
      <c r="R13" s="332">
        <f>IF((Q14&gt;0),VLOOKUP(Q13,'Results input'!$C$54:$F$61,4,),"")</f>
        <v>2</v>
      </c>
    </row>
    <row r="14" spans="1:28" ht="15" customHeight="1" thickBot="1">
      <c r="A14" s="345"/>
      <c r="B14" s="217" t="s">
        <v>4</v>
      </c>
      <c r="C14" s="137">
        <f>IF(ISNA(VLOOKUP(C13,'Results input'!$C$54:$E$61,3,FALSE)),0,VLOOKUP(C13,'Results input'!$C$54:$E$61,3,FALSE))</f>
        <v>61.5</v>
      </c>
      <c r="D14" s="333"/>
      <c r="E14" s="137">
        <f>IF(ISNA(VLOOKUP(E13,'Results input'!$C$54:$E$61,3,FALSE)),0,VLOOKUP(E13,'Results input'!$C$54:$E$61,3,FALSE))</f>
        <v>59.6</v>
      </c>
      <c r="F14" s="333"/>
      <c r="G14" s="137">
        <f>IF(ISNA(VLOOKUP(G13,'Results input'!$C$54:$E$61,3,FALSE)),0,VLOOKUP(G13,'Results input'!$C$54:$E$61,3,FALSE))</f>
        <v>57.8</v>
      </c>
      <c r="H14" s="333"/>
      <c r="I14" s="137">
        <f>IF(ISNA(VLOOKUP(I13,'Results input'!$C$54:$E$61,3,FALSE)),0,VLOOKUP(I13,'Results input'!$C$54:$E$61,3,FALSE))</f>
        <v>0</v>
      </c>
      <c r="J14" s="333"/>
      <c r="K14" s="137">
        <f>IF(ISNA(VLOOKUP(K13,'Results input'!$C$54:$E$61,3,FALSE)),0,VLOOKUP(K13,'Results input'!$C$54:$E$61,3,FALSE))</f>
        <v>59.8</v>
      </c>
      <c r="L14" s="333"/>
      <c r="M14" s="137">
        <f>IF(ISNA(VLOOKUP(M13,'Results input'!$C$54:$E$61,3,FALSE)),0,VLOOKUP(M13,'Results input'!$C$54:$E$61,3,FALSE))</f>
        <v>59</v>
      </c>
      <c r="N14" s="333"/>
      <c r="O14" s="137">
        <f>IF(ISNA(VLOOKUP(O13,'Results input'!$C$54:$E$61,3,FALSE)),0,VLOOKUP(O13,'Results input'!$C$54:$E$61,3,FALSE))</f>
        <v>62.2</v>
      </c>
      <c r="P14" s="333"/>
      <c r="Q14" s="137">
        <f>IF(ISNA(VLOOKUP(Q13,'Results input'!$C$54:$E$61,3,FALSE)),0,VLOOKUP(Q13,'Results input'!$C$54:$E$61,3,FALSE))</f>
        <v>83.9</v>
      </c>
      <c r="R14" s="333"/>
    </row>
    <row r="15" spans="1:28" ht="15" customHeight="1">
      <c r="A15" s="351" t="str">
        <f>'Men dec.'!A10</f>
        <v>M50         400m</v>
      </c>
      <c r="B15" s="216" t="s">
        <v>3</v>
      </c>
      <c r="C15" s="135" t="str">
        <f>IF('Men dec.'!C10=0," ",'Men dec.'!C10)</f>
        <v>Wilf Morgan</v>
      </c>
      <c r="D15" s="332">
        <f>IF((C16&gt;0),VLOOKUP(C15,'Results input'!$C$64:$F$71,4,),"")</f>
        <v>4</v>
      </c>
      <c r="E15" s="135" t="str">
        <f>IF('Men dec.'!E10=0," ",'Men dec.'!E10)</f>
        <v>David Cleverley</v>
      </c>
      <c r="F15" s="332">
        <f>IF((E16&gt;0),VLOOKUP(E15,'Results input'!$C$64:$F$71,4,),"")</f>
        <v>6</v>
      </c>
      <c r="G15" s="135" t="str">
        <f>IF('Men dec.'!G10=0," ",'Men dec.'!G10)</f>
        <v xml:space="preserve"> </v>
      </c>
      <c r="H15" s="332" t="str">
        <f>IF((G16&gt;0),VLOOKUP(G15,'Results input'!$C$64:$F$71,4,),"")</f>
        <v/>
      </c>
      <c r="I15" s="135" t="str">
        <f>IF('Men dec.'!I10=0," ",'Men dec.'!I10)</f>
        <v xml:space="preserve"> </v>
      </c>
      <c r="J15" s="332" t="str">
        <f>IF((I16&gt;0),VLOOKUP(I15,'Results input'!$C$64:$F$71,4,),"")</f>
        <v/>
      </c>
      <c r="K15" s="135" t="str">
        <f>IF('Men dec.'!K10=0," ",'Men dec.'!K10)</f>
        <v>Chris Cleary</v>
      </c>
      <c r="L15" s="332" t="str">
        <f>IF((K16&gt;0),VLOOKUP(K15,'Results input'!$C$64:$F$71,4,),"")</f>
        <v/>
      </c>
      <c r="M15" s="135" t="str">
        <f>IF('Men dec.'!M10=0," ",'Men dec.'!M10)</f>
        <v>Simon Willington</v>
      </c>
      <c r="N15" s="332">
        <f>IF((M16&gt;0),VLOOKUP(M15,'Results input'!$C$64:$F$71,4,),"")</f>
        <v>7</v>
      </c>
      <c r="O15" s="135" t="str">
        <f>IF('Men dec.'!O10=0," ",'Men dec.'!O10)</f>
        <v>Richard White</v>
      </c>
      <c r="P15" s="332">
        <f>IF((O16&gt;0),VLOOKUP(O15,'Results input'!$C$64:$F$71,4,),"")</f>
        <v>8</v>
      </c>
      <c r="Q15" s="135" t="str">
        <f>IF('Men dec.'!Q10=0," ",'Men dec.'!Q10)</f>
        <v>Robin MacDonald</v>
      </c>
      <c r="R15" s="332">
        <f>IF((Q16&gt;0),VLOOKUP(Q15,'Results input'!$C$64:$F$71,4,),"")</f>
        <v>5</v>
      </c>
    </row>
    <row r="16" spans="1:28" ht="15" customHeight="1" thickBot="1">
      <c r="A16" s="345"/>
      <c r="B16" s="217" t="s">
        <v>4</v>
      </c>
      <c r="C16" s="137">
        <f>IF(ISNA(VLOOKUP(C15,'Results input'!$C$64:$E$71,3,FALSE)),0,VLOOKUP(C15,'Results input'!$C$64:$E$71,3,FALSE))</f>
        <v>88.3</v>
      </c>
      <c r="D16" s="333"/>
      <c r="E16" s="137">
        <f>IF(ISNA(VLOOKUP(E15,'Results input'!$C$64:$E$71,3,FALSE)),0,VLOOKUP(E15,'Results input'!$C$64:$E$71,3,FALSE))</f>
        <v>78.900000000000006</v>
      </c>
      <c r="F16" s="333"/>
      <c r="G16" s="137">
        <f>IF(ISNA(VLOOKUP(G15,'Results input'!$C$64:$E$71,3,FALSE)),0,VLOOKUP(G15,'Results input'!$C$64:$E$71,3,FALSE))</f>
        <v>0</v>
      </c>
      <c r="H16" s="333"/>
      <c r="I16" s="137">
        <f>IF(ISNA(VLOOKUP(I15,'Results input'!$C$64:$E$71,3,FALSE)),0,VLOOKUP(I15,'Results input'!$C$64:$E$71,3,FALSE))</f>
        <v>0</v>
      </c>
      <c r="J16" s="333"/>
      <c r="K16" s="137">
        <f>IF(ISNA(VLOOKUP(K15,'Results input'!$C$64:$E$71,3,FALSE)),0,VLOOKUP(K15,'Results input'!$C$64:$E$71,3,FALSE))</f>
        <v>0</v>
      </c>
      <c r="L16" s="333"/>
      <c r="M16" s="137">
        <f>IF(ISNA(VLOOKUP(M15,'Results input'!$C$64:$E$71,3,FALSE)),0,VLOOKUP(M15,'Results input'!$C$64:$E$71,3,FALSE))</f>
        <v>72.7</v>
      </c>
      <c r="N16" s="333"/>
      <c r="O16" s="137">
        <f>IF(ISNA(VLOOKUP(O15,'Results input'!$C$64:$E$71,3,FALSE)),0,VLOOKUP(O15,'Results input'!$C$64:$E$71,3,FALSE))</f>
        <v>58.3</v>
      </c>
      <c r="P16" s="333"/>
      <c r="Q16" s="137">
        <f>IF(ISNA(VLOOKUP(Q15,'Results input'!$C$64:$E$71,3,FALSE)),0,VLOOKUP(Q15,'Results input'!$C$64:$E$71,3,FALSE))</f>
        <v>82.7</v>
      </c>
      <c r="R16" s="333"/>
    </row>
    <row r="17" spans="1:18" ht="15" customHeight="1">
      <c r="A17" s="351" t="str">
        <f>'Men dec.'!A11</f>
        <v>M40         2k Walk</v>
      </c>
      <c r="B17" s="216" t="s">
        <v>3</v>
      </c>
      <c r="C17" s="135" t="str">
        <f>IF('Men dec.'!C11=0," ",'Men dec.'!C11)</f>
        <v>John Constandinou</v>
      </c>
      <c r="D17" s="332">
        <f>IF((C18&gt;0),VLOOKUP(C17,'Results input'!$C$74:$F$81,4,),"")</f>
        <v>7</v>
      </c>
      <c r="E17" s="135" t="str">
        <f>IF('Men dec.'!E11=0," ",'Men dec.'!E11)</f>
        <v>Calvin Scoltock</v>
      </c>
      <c r="F17" s="332">
        <f>IF((E18&gt;0),VLOOKUP(E17,'Results input'!$C$74:$F$81,4,),"")</f>
        <v>6</v>
      </c>
      <c r="G17" s="135" t="str">
        <f>IF('Men dec.'!G11=0," ",'Men dec.'!G11)</f>
        <v xml:space="preserve"> </v>
      </c>
      <c r="H17" s="332" t="str">
        <f>IF((G18&gt;0),VLOOKUP(G17,'Results input'!$C$74:$F$81,4,),"")</f>
        <v/>
      </c>
      <c r="I17" s="135" t="str">
        <f>IF('Men dec.'!I11=0," ",'Men dec.'!I11)</f>
        <v>Mike Horton</v>
      </c>
      <c r="J17" s="332">
        <f>IF((I18&gt;0),VLOOKUP(I17,'Results input'!$C$74:$F$81,4,),"")</f>
        <v>4</v>
      </c>
      <c r="K17" s="135" t="str">
        <f>IF('Men dec.'!K11=0," ",'Men dec.'!K11)</f>
        <v>Kevin Monk</v>
      </c>
      <c r="L17" s="332">
        <f>IF((K18&gt;0),VLOOKUP(K17,'Results input'!$C$74:$F$81,4,),"")</f>
        <v>8</v>
      </c>
      <c r="M17" s="135" t="str">
        <f>IF('Men dec.'!M11=0," ",'Men dec.'!M11)</f>
        <v>Martin Millicheap</v>
      </c>
      <c r="N17" s="332">
        <f>IF((M18&gt;0),VLOOKUP(M17,'Results input'!$C$74:$F$81,4,),"")</f>
        <v>3</v>
      </c>
      <c r="O17" s="135" t="str">
        <f>IF('Men dec.'!O11=0," ",'Men dec.'!O11)</f>
        <v>Mark Palethorpe</v>
      </c>
      <c r="P17" s="332">
        <f>IF((O18&gt;0),VLOOKUP(O17,'Results input'!$C$74:$F$81,4,),"")</f>
        <v>5</v>
      </c>
      <c r="Q17" s="135" t="str">
        <f>IF('Men dec.'!Q11=0," ",'Men dec.'!Q11)</f>
        <v xml:space="preserve"> </v>
      </c>
      <c r="R17" s="332" t="str">
        <f>IF((Q18&gt;0),VLOOKUP(Q17,'Results input'!$C$74:$F$81,4,),"")</f>
        <v/>
      </c>
    </row>
    <row r="18" spans="1:18" ht="15" customHeight="1" thickBot="1">
      <c r="A18" s="345"/>
      <c r="B18" s="217" t="s">
        <v>4</v>
      </c>
      <c r="C18" s="218" t="str">
        <f>IF(ISNA(VLOOKUP(C17,'Results input'!$C$74:$E$81,3,FALSE)),0,VLOOKUP(C17,'Results input'!$C$74:$E$81,3,FALSE))</f>
        <v>10.56.4</v>
      </c>
      <c r="D18" s="333"/>
      <c r="E18" s="218" t="str">
        <f>IF(ISNA(VLOOKUP(E17,'Results input'!$C$74:$E$81,3,FALSE)),0,VLOOKUP(E17,'Results input'!$C$74:$E$81,3,FALSE))</f>
        <v>11.48.0</v>
      </c>
      <c r="F18" s="333"/>
      <c r="G18" s="218">
        <f>IF(ISNA(VLOOKUP(G17,'Results input'!$C$74:$E$81,3,FALSE)),0,VLOOKUP(G17,'Results input'!$C$74:$E$81,3,FALSE))</f>
        <v>0</v>
      </c>
      <c r="H18" s="333"/>
      <c r="I18" s="218" t="str">
        <f>IF(ISNA(VLOOKUP(I17,'Results input'!$C$74:$E$81,3,FALSE)),0,VLOOKUP(I17,'Results input'!$C$74:$E$81,3,FALSE))</f>
        <v>13.29.0</v>
      </c>
      <c r="J18" s="333"/>
      <c r="K18" s="218" t="str">
        <f>IF(ISNA(VLOOKUP(K17,'Results input'!$C$74:$E$81,3,FALSE)),0,VLOOKUP(K17,'Results input'!$C$74:$E$81,3,FALSE))</f>
        <v>10.24.5</v>
      </c>
      <c r="L18" s="333"/>
      <c r="M18" s="218" t="str">
        <f>IF(ISNA(VLOOKUP(M17,'Results input'!$C$74:$E$81,3,FALSE)),0,VLOOKUP(M17,'Results input'!$C$74:$E$81,3,FALSE))</f>
        <v>14.33.7</v>
      </c>
      <c r="N18" s="333"/>
      <c r="O18" s="218" t="str">
        <f>IF(ISNA(VLOOKUP(O17,'Results input'!$C$74:$E$81,3,FALSE)),0,VLOOKUP(O17,'Results input'!$C$74:$E$81,3,FALSE))</f>
        <v>12.22.2</v>
      </c>
      <c r="P18" s="333"/>
      <c r="Q18" s="218">
        <f>IF(ISNA(VLOOKUP(Q17,'Results input'!$C$74:$E$81,3,FALSE)),0,VLOOKUP(Q17,'Results input'!$C$74:$E$81,3,FALSE))</f>
        <v>0</v>
      </c>
      <c r="R18" s="333"/>
    </row>
    <row r="19" spans="1:18" ht="15" customHeight="1">
      <c r="A19" s="351" t="str">
        <f>'Men dec.'!A12</f>
        <v xml:space="preserve">M60         2k Walk </v>
      </c>
      <c r="B19" s="216" t="s">
        <v>3</v>
      </c>
      <c r="C19" s="135" t="str">
        <f>IF('Men dec.'!C12=0," ",'Men dec.'!C12)</f>
        <v>Peter Boszko</v>
      </c>
      <c r="D19" s="332">
        <f>IF((C20&gt;0),VLOOKUP(C19,'Results input'!$C$84:$F$91,4,),"")</f>
        <v>8</v>
      </c>
      <c r="E19" s="135" t="str">
        <f>IF('Men dec.'!E12=0," ",'Men dec.'!E12)</f>
        <v>Len Quartly</v>
      </c>
      <c r="F19" s="332">
        <f>IF((E20&gt;0),VLOOKUP(E19,'Results input'!$C$84:$F$91,4,),"")</f>
        <v>5</v>
      </c>
      <c r="G19" s="135" t="str">
        <f>IF('Men dec.'!G12=0," ",'Men dec.'!G12)</f>
        <v xml:space="preserve"> </v>
      </c>
      <c r="H19" s="332" t="str">
        <f>IF((G20&gt;0),VLOOKUP(G19,'Results input'!$C$84:$F$91,4,),"")</f>
        <v/>
      </c>
      <c r="I19" s="135" t="str">
        <f>IF('Men dec.'!I12=0," ",'Men dec.'!I12)</f>
        <v>Glyn Jones</v>
      </c>
      <c r="J19" s="332">
        <f>IF((I20&gt;0),VLOOKUP(I19,'Results input'!$C$84:$F$91,4,),"")</f>
        <v>7</v>
      </c>
      <c r="K19" s="135" t="str">
        <f>IF('Men dec.'!K12=0," ",'Men dec.'!K12)</f>
        <v xml:space="preserve"> </v>
      </c>
      <c r="L19" s="332" t="str">
        <f>IF((K20&gt;0),VLOOKUP(K19,'Results input'!$C$84:$F$91,4,),"")</f>
        <v/>
      </c>
      <c r="M19" s="135" t="str">
        <f>IF('Men dec.'!M12=0," ",'Men dec.'!M12)</f>
        <v>David Winter</v>
      </c>
      <c r="N19" s="332">
        <f>IF((M20&gt;0),VLOOKUP(M19,'Results input'!$C$84:$F$91,4,),"")</f>
        <v>6</v>
      </c>
      <c r="O19" s="135" t="str">
        <f>IF('Men dec.'!O12=0," ",'Men dec.'!O12)</f>
        <v>Les Scrivens</v>
      </c>
      <c r="P19" s="332">
        <f>IF((O20&gt;0),VLOOKUP(O19,'Results input'!$C$84:$F$91,4,),"")</f>
        <v>4</v>
      </c>
      <c r="Q19" s="135" t="str">
        <f>IF('Men dec.'!Q12=0," ",'Men dec.'!Q12)</f>
        <v xml:space="preserve"> </v>
      </c>
      <c r="R19" s="332" t="str">
        <f>IF((Q20&gt;0),VLOOKUP(Q19,'Results input'!$C$84:$F$91,4,),"")</f>
        <v/>
      </c>
    </row>
    <row r="20" spans="1:18" ht="15" customHeight="1" thickBot="1">
      <c r="A20" s="345"/>
      <c r="B20" s="217" t="s">
        <v>4</v>
      </c>
      <c r="C20" s="218" t="str">
        <f>IF(ISNA(VLOOKUP(C19,'Results input'!$C$84:$E$91,3,FALSE)),0,VLOOKUP(C19,'Results input'!$C$84:$E$91,3,FALSE))</f>
        <v>11.00.5</v>
      </c>
      <c r="D20" s="333"/>
      <c r="E20" s="218" t="str">
        <f>IF(ISNA(VLOOKUP(E19,'Results input'!$C$84:$E$91,3,FALSE)),0,VLOOKUP(E19,'Results input'!$C$84:$E$91,3,FALSE))</f>
        <v>12.15.1</v>
      </c>
      <c r="F20" s="333"/>
      <c r="G20" s="218">
        <f>IF(ISNA(VLOOKUP(G19,'Results input'!$C$84:$E$91,3,FALSE)),0,VLOOKUP(G19,'Results input'!$C$84:$E$91,3,FALSE))</f>
        <v>0</v>
      </c>
      <c r="H20" s="333"/>
      <c r="I20" s="218" t="str">
        <f>IF(ISNA(VLOOKUP(I19,'Results input'!$C$84:$E$91,3,FALSE)),0,VLOOKUP(I19,'Results input'!$C$84:$E$91,3,FALSE))</f>
        <v>11.59.5</v>
      </c>
      <c r="J20" s="333"/>
      <c r="K20" s="218">
        <f>IF(ISNA(VLOOKUP(K19,'Results input'!$C$84:$E$91,3,FALSE)),0,VLOOKUP(K19,'Results input'!$C$84:$E$91,3,FALSE))</f>
        <v>0</v>
      </c>
      <c r="L20" s="333"/>
      <c r="M20" s="218" t="str">
        <f>IF(ISNA(VLOOKUP(M19,'Results input'!$C$84:$E$91,3,FALSE)),0,VLOOKUP(M19,'Results input'!$C$84:$E$91,3,FALSE))</f>
        <v>12.08.6</v>
      </c>
      <c r="N20" s="333"/>
      <c r="O20" s="218" t="str">
        <f>IF(ISNA(VLOOKUP(O19,'Results input'!$C$84:$E$91,3,FALSE)),0,VLOOKUP(O19,'Results input'!$C$84:$E$91,3,FALSE))</f>
        <v>12.55.8</v>
      </c>
      <c r="P20" s="333"/>
      <c r="Q20" s="218">
        <f>IF(ISNA(VLOOKUP(Q19,'Results input'!$C$84:$E$91,3,FALSE)),0,VLOOKUP(Q19,'Results input'!$C$84:$E$91,3,FALSE))</f>
        <v>0</v>
      </c>
      <c r="R20" s="333"/>
    </row>
    <row r="21" spans="1:18" ht="15" customHeight="1">
      <c r="A21" s="351" t="str">
        <f>'Men dec.'!A13</f>
        <v>M35        1500m</v>
      </c>
      <c r="B21" s="216" t="s">
        <v>3</v>
      </c>
      <c r="C21" s="135" t="str">
        <f>IF('Men dec.'!C13=0," ",'Men dec.'!C13)</f>
        <v>Johnny  Cullen</v>
      </c>
      <c r="D21" s="332">
        <f>IF((C22&gt;0),VLOOKUP(C21,'Results input'!$C$94:$F$101,4,),"")</f>
        <v>6</v>
      </c>
      <c r="E21" s="135" t="str">
        <f>IF('Men dec.'!E13=0," ",'Men dec.'!E13)</f>
        <v>Andy Freeman</v>
      </c>
      <c r="F21" s="332">
        <f>IF((E22&gt;0),VLOOKUP(E21,'Results input'!$C$94:$F$101,4,),"")</f>
        <v>5</v>
      </c>
      <c r="G21" s="135" t="str">
        <f>IF('Men dec.'!G13=0," ",'Men dec.'!G13)</f>
        <v xml:space="preserve"> </v>
      </c>
      <c r="H21" s="332" t="str">
        <f>IF((G22&gt;0),VLOOKUP(G21,'Results input'!$C$94:$F$101,4,),"")</f>
        <v/>
      </c>
      <c r="I21" s="135" t="str">
        <f>IF('Men dec.'!I13=0," ",'Men dec.'!I13)</f>
        <v xml:space="preserve"> </v>
      </c>
      <c r="J21" s="332" t="str">
        <f>IF((I22&gt;0),VLOOKUP(I21,'Results input'!$C$94:$F$101,4,),"")</f>
        <v/>
      </c>
      <c r="K21" s="135" t="str">
        <f>IF('Men dec.'!K13=0," ",'Men dec.'!K13)</f>
        <v>Nic Hazelwood</v>
      </c>
      <c r="L21" s="332">
        <f>IF((K22&gt;0),VLOOKUP(K21,'Results input'!$C$94:$F$101,4,),"")</f>
        <v>8</v>
      </c>
      <c r="M21" s="135" t="str">
        <f>IF('Men dec.'!M13=0," ",'Men dec.'!M13)</f>
        <v>Rob Mills</v>
      </c>
      <c r="N21" s="332">
        <f>IF((M22&gt;0),VLOOKUP(M21,'Results input'!$C$94:$F$101,4,),"")</f>
        <v>4</v>
      </c>
      <c r="O21" s="135" t="str">
        <f>IF('Men dec.'!O13=0," ",'Men dec.'!O13)</f>
        <v>Dave Hall</v>
      </c>
      <c r="P21" s="332">
        <f>IF((O22&gt;0),VLOOKUP(O21,'Results input'!$C$94:$F$101,4,),"")</f>
        <v>7</v>
      </c>
      <c r="Q21" s="135" t="str">
        <f>IF('Men dec.'!Q13=0," ",'Men dec.'!Q13)</f>
        <v xml:space="preserve"> </v>
      </c>
      <c r="R21" s="332" t="str">
        <f>IF((Q22&gt;0),VLOOKUP(Q21,'Results input'!$C$94:$F$101,4,),"")</f>
        <v/>
      </c>
    </row>
    <row r="22" spans="1:18" ht="15" customHeight="1" thickBot="1">
      <c r="A22" s="345"/>
      <c r="B22" s="217" t="s">
        <v>4</v>
      </c>
      <c r="C22" s="218" t="str">
        <f>IF(ISNA(VLOOKUP(C21,'Results input'!$C$94:$E$101,3,FALSE)),0,VLOOKUP(C21,'Results input'!$C$94:$E$101,3,FALSE))</f>
        <v>4.27.6</v>
      </c>
      <c r="D22" s="333"/>
      <c r="E22" s="218" t="str">
        <f>IF(ISNA(VLOOKUP(E21,'Results input'!$C$94:$E$101,3,FALSE)),0,VLOOKUP(E21,'Results input'!$C$94:$E$101,3,FALSE))</f>
        <v>4.37.1</v>
      </c>
      <c r="F22" s="333"/>
      <c r="G22" s="218">
        <f>IF(ISNA(VLOOKUP(G21,'Results input'!$C$94:$E$101,3,FALSE)),0,VLOOKUP(G21,'Results input'!$C$94:$E$101,3,FALSE))</f>
        <v>0</v>
      </c>
      <c r="H22" s="333"/>
      <c r="I22" s="218">
        <f>IF(ISNA(VLOOKUP(I21,'Results input'!$C$94:$E$101,3,FALSE)),0,VLOOKUP(I21,'Results input'!$C$94:$E$101,3,FALSE))</f>
        <v>0</v>
      </c>
      <c r="J22" s="333"/>
      <c r="K22" s="218" t="str">
        <f>IF(ISNA(VLOOKUP(K21,'Results input'!$C$94:$E$101,3,FALSE)),0,VLOOKUP(K21,'Results input'!$C$94:$E$101,3,FALSE))</f>
        <v>4.06.4</v>
      </c>
      <c r="L22" s="333"/>
      <c r="M22" s="218" t="str">
        <f>IF(ISNA(VLOOKUP(M21,'Results input'!$C$94:$E$101,3,FALSE)),0,VLOOKUP(M21,'Results input'!$C$94:$E$101,3,FALSE))</f>
        <v>5.33.1</v>
      </c>
      <c r="N22" s="333"/>
      <c r="O22" s="218" t="str">
        <f>IF(ISNA(VLOOKUP(O21,'Results input'!$C$94:$E$101,3,FALSE)),0,VLOOKUP(O21,'Results input'!$C$94:$E$101,3,FALSE))</f>
        <v>4.19.0</v>
      </c>
      <c r="P22" s="333"/>
      <c r="Q22" s="218">
        <f>IF(ISNA(VLOOKUP(Q21,'Results input'!$C$94:$E$101,3,FALSE)),0,VLOOKUP(Q21,'Results input'!$C$94:$E$101,3,FALSE))</f>
        <v>0</v>
      </c>
      <c r="R22" s="333"/>
    </row>
    <row r="23" spans="1:18" ht="15" customHeight="1">
      <c r="A23" s="351" t="str">
        <f>'Men dec.'!A14</f>
        <v xml:space="preserve">M40        1500m </v>
      </c>
      <c r="B23" s="216" t="s">
        <v>3</v>
      </c>
      <c r="C23" s="135" t="str">
        <f>IF('Men dec.'!C14=0," ",'Men dec.'!C14)</f>
        <v>Connolly Meagher</v>
      </c>
      <c r="D23" s="332" t="str">
        <f>IF((C24&gt;0),VLOOKUP(C23,'Results input'!$C$104:$F$111,4,),"")</f>
        <v/>
      </c>
      <c r="E23" s="135" t="str">
        <f>IF('Men dec.'!E14=0," ",'Men dec.'!E14)</f>
        <v>Dean Hartshorne</v>
      </c>
      <c r="F23" s="332">
        <f>IF((E24&gt;0),VLOOKUP(E23,'Results input'!$C$104:$F$111,4,),"")</f>
        <v>5</v>
      </c>
      <c r="G23" s="135" t="str">
        <f>IF('Men dec.'!G14=0," ",'Men dec.'!G14)</f>
        <v xml:space="preserve"> </v>
      </c>
      <c r="H23" s="332" t="str">
        <f>IF((G24&gt;0),VLOOKUP(G23,'Results input'!$C$104:$F$111,4,),"")</f>
        <v/>
      </c>
      <c r="I23" s="135" t="str">
        <f>IF('Men dec.'!I14=0," ",'Men dec.'!I14)</f>
        <v xml:space="preserve"> </v>
      </c>
      <c r="J23" s="332" t="str">
        <f>IF((I24&gt;0),VLOOKUP(I23,'Results input'!$C$104:$F$111,4,),"")</f>
        <v/>
      </c>
      <c r="K23" s="135" t="str">
        <f>IF('Men dec.'!K14=0," ",'Men dec.'!K14)</f>
        <v>Mark Hadley</v>
      </c>
      <c r="L23" s="332">
        <f>IF((K24&gt;0),VLOOKUP(K23,'Results input'!$C$104:$F$111,4,),"")</f>
        <v>7</v>
      </c>
      <c r="M23" s="135" t="str">
        <f>IF('Men dec.'!M14=0," ",'Men dec.'!M14)</f>
        <v>Paul Shipway</v>
      </c>
      <c r="N23" s="332">
        <f>IF((M24&gt;0),VLOOKUP(M23,'Results input'!$C$104:$F$111,4,),"")</f>
        <v>4</v>
      </c>
      <c r="O23" s="135" t="str">
        <f>IF('Men dec.'!O14=0," ",'Men dec.'!O14)</f>
        <v>Warren Miles</v>
      </c>
      <c r="P23" s="332">
        <f>IF((O24&gt;0),VLOOKUP(O23,'Results input'!$C$104:$F$111,4,),"")</f>
        <v>8</v>
      </c>
      <c r="Q23" s="135" t="str">
        <f>IF('Men dec.'!Q14=0," ",'Men dec.'!Q14)</f>
        <v>Carson Tweedie</v>
      </c>
      <c r="R23" s="332">
        <f>IF((Q24&gt;0),VLOOKUP(Q23,'Results input'!$C$104:$F$111,4,),"")</f>
        <v>6</v>
      </c>
    </row>
    <row r="24" spans="1:18" ht="15" customHeight="1" thickBot="1">
      <c r="A24" s="345"/>
      <c r="B24" s="217" t="s">
        <v>4</v>
      </c>
      <c r="C24" s="218">
        <f>IF(ISNA(VLOOKUP(C23,'Results input'!$C$104:$E$111,3,FALSE)),0,VLOOKUP(C23,'Results input'!$C$104:$E$111,3,FALSE))</f>
        <v>0</v>
      </c>
      <c r="D24" s="333"/>
      <c r="E24" s="218" t="str">
        <f>IF(ISNA(VLOOKUP(E23,'Results input'!$C$104:$E$111,3,FALSE)),0,VLOOKUP(E23,'Results input'!$C$104:$E$111,3,FALSE))</f>
        <v>4.57.6</v>
      </c>
      <c r="F24" s="333"/>
      <c r="G24" s="218">
        <f>IF(ISNA(VLOOKUP(G23,'Results input'!$C$104:$E$111,3,FALSE)),0,VLOOKUP(G23,'Results input'!$C$104:$E$111,3,FALSE))</f>
        <v>0</v>
      </c>
      <c r="H24" s="333"/>
      <c r="I24" s="218">
        <f>IF(ISNA(VLOOKUP(I23,'Results input'!$C$104:$E$111,3,FALSE)),0,VLOOKUP(I23,'Results input'!$C$104:$E$111,3,FALSE))</f>
        <v>0</v>
      </c>
      <c r="J24" s="333"/>
      <c r="K24" s="218" t="str">
        <f>IF(ISNA(VLOOKUP(K23,'Results input'!$C$104:$E$111,3,FALSE)),0,VLOOKUP(K23,'Results input'!$C$104:$E$111,3,FALSE))</f>
        <v>4.34.2</v>
      </c>
      <c r="L24" s="333"/>
      <c r="M24" s="218" t="str">
        <f>IF(ISNA(VLOOKUP(M23,'Results input'!$C$104:$E$111,3,FALSE)),0,VLOOKUP(M23,'Results input'!$C$104:$E$111,3,FALSE))</f>
        <v>5.53.5</v>
      </c>
      <c r="N24" s="333"/>
      <c r="O24" s="218" t="str">
        <f>IF(ISNA(VLOOKUP(O23,'Results input'!$C$104:$E$111,3,FALSE)),0,VLOOKUP(O23,'Results input'!$C$104:$E$111,3,FALSE))</f>
        <v>4.34.1</v>
      </c>
      <c r="P24" s="333"/>
      <c r="Q24" s="218" t="str">
        <f>IF(ISNA(VLOOKUP(Q23,'Results input'!$C$104:$E$111,3,FALSE)),0,VLOOKUP(Q23,'Results input'!$C$104:$E$111,3,FALSE))</f>
        <v>4.38.9</v>
      </c>
      <c r="R24" s="333"/>
    </row>
    <row r="25" spans="1:18" ht="15" customHeight="1">
      <c r="A25" s="349" t="str">
        <f>'Men dec.'!A15</f>
        <v xml:space="preserve">M60        1500m </v>
      </c>
      <c r="B25" s="219" t="s">
        <v>3</v>
      </c>
      <c r="C25" s="135" t="str">
        <f>IF('Men dec.'!C15=0," ",'Men dec.'!C15)</f>
        <v>Robin Davies</v>
      </c>
      <c r="D25" s="332">
        <f>IF((C26&gt;0),VLOOKUP(C25,'Results input'!$C$114:$F$121,4,),"")</f>
        <v>3</v>
      </c>
      <c r="E25" s="135" t="str">
        <f>IF('Men dec.'!E15=0," ",'Men dec.'!E15)</f>
        <v>Vince Rollason</v>
      </c>
      <c r="F25" s="332">
        <f>IF((E26&gt;0),VLOOKUP(E25,'Results input'!$C$114:$F$121,4,),"")</f>
        <v>7</v>
      </c>
      <c r="G25" s="135" t="str">
        <f>IF('Men dec.'!G15=0," ",'Men dec.'!G15)</f>
        <v xml:space="preserve"> </v>
      </c>
      <c r="H25" s="332" t="str">
        <f>IF((G26&gt;0),VLOOKUP(G25,'Results input'!$C$114:$F$121,4,),"")</f>
        <v/>
      </c>
      <c r="I25" s="135" t="str">
        <f>IF('Men dec.'!I15=0," ",'Men dec.'!I15)</f>
        <v xml:space="preserve"> </v>
      </c>
      <c r="J25" s="332" t="str">
        <f>IF((I26&gt;0),VLOOKUP(I25,'Results input'!$C$114:$F$121,4,),"")</f>
        <v/>
      </c>
      <c r="K25" s="135" t="str">
        <f>IF('Men dec.'!K15=0," ",'Men dec.'!K15)</f>
        <v>Paul Allen</v>
      </c>
      <c r="L25" s="332">
        <f>IF((K26&gt;0),VLOOKUP(K25,'Results input'!$C$114:$F$121,4,),"")</f>
        <v>6</v>
      </c>
      <c r="M25" s="135" t="str">
        <f>IF('Men dec.'!M15=0," ",'Men dec.'!M15)</f>
        <v>Mick Edwards</v>
      </c>
      <c r="N25" s="332">
        <f>IF((M26&gt;0),VLOOKUP(M25,'Results input'!$C$114:$F$121,4,),"")</f>
        <v>5</v>
      </c>
      <c r="O25" s="135" t="str">
        <f>IF('Men dec.'!O15=0," ",'Men dec.'!O15)</f>
        <v>Terry Bedington</v>
      </c>
      <c r="P25" s="332">
        <f>IF((O26&gt;0),VLOOKUP(O25,'Results input'!$C$114:$F$121,4,),"")</f>
        <v>8</v>
      </c>
      <c r="Q25" s="135" t="str">
        <f>IF('Men dec.'!Q15=0," ",'Men dec.'!Q15)</f>
        <v>Michael Elwell</v>
      </c>
      <c r="R25" s="332">
        <f>IF((Q26&gt;0),VLOOKUP(Q25,'Results input'!$C$114:$F$121,4,),"")</f>
        <v>4</v>
      </c>
    </row>
    <row r="26" spans="1:18" ht="15" customHeight="1" thickBot="1">
      <c r="A26" s="350"/>
      <c r="B26" s="220" t="s">
        <v>4</v>
      </c>
      <c r="C26" s="218" t="str">
        <f>IF(ISNA(VLOOKUP(C25,'Results input'!$C$114:$E$121,3,FALSE)),0,VLOOKUP(C25,'Results input'!$C$114:$E$121,3,FALSE))</f>
        <v>7.18.3</v>
      </c>
      <c r="D26" s="333"/>
      <c r="E26" s="218" t="str">
        <f>IF(ISNA(VLOOKUP(E25,'Results input'!$C$114:$E$121,3,FALSE)),0,VLOOKUP(E25,'Results input'!$C$114:$E$121,3,FALSE))</f>
        <v>5.49.4</v>
      </c>
      <c r="F26" s="333"/>
      <c r="G26" s="218">
        <f>IF(ISNA(VLOOKUP(G25,'Results input'!$C$114:$E$121,3,FALSE)),0,VLOOKUP(G25,'Results input'!$C$114:$E$121,3,FALSE))</f>
        <v>0</v>
      </c>
      <c r="H26" s="333"/>
      <c r="I26" s="218">
        <f>IF(ISNA(VLOOKUP(I25,'Results input'!$C$114:$E$121,3,FALSE)),0,VLOOKUP(I25,'Results input'!$C$114:$E$121,3,FALSE))</f>
        <v>0</v>
      </c>
      <c r="J26" s="333"/>
      <c r="K26" s="218" t="str">
        <f>IF(ISNA(VLOOKUP(K25,'Results input'!$C$114:$E$121,3,FALSE)),0,VLOOKUP(K25,'Results input'!$C$114:$E$121,3,FALSE))</f>
        <v>5.55.0</v>
      </c>
      <c r="L26" s="333"/>
      <c r="M26" s="218" t="str">
        <f>IF(ISNA(VLOOKUP(M25,'Results input'!$C$114:$E$121,3,FALSE)),0,VLOOKUP(M25,'Results input'!$C$114:$E$121,3,FALSE))</f>
        <v>6.04.6</v>
      </c>
      <c r="N26" s="333"/>
      <c r="O26" s="218" t="str">
        <f>IF(ISNA(VLOOKUP(O25,'Results input'!$C$114:$E$121,3,FALSE)),0,VLOOKUP(O25,'Results input'!$C$114:$E$121,3,FALSE))</f>
        <v>5.45.5</v>
      </c>
      <c r="P26" s="333"/>
      <c r="Q26" s="218" t="str">
        <f>IF(ISNA(VLOOKUP(Q25,'Results input'!$C$114:$E$121,3,FALSE)),0,VLOOKUP(Q25,'Results input'!$C$114:$E$121,3,FALSE))</f>
        <v>6.32.4</v>
      </c>
      <c r="R26" s="333"/>
    </row>
    <row r="27" spans="1:18" s="194" customFormat="1" ht="15" customHeight="1" thickBot="1">
      <c r="A27" s="252" t="str">
        <f>'Men dec.'!A16</f>
        <v>Team name</v>
      </c>
      <c r="B27" s="249"/>
      <c r="C27" s="250" t="str">
        <f>IF('Men dec.'!C16=0," ",'Men dec.'!C16)</f>
        <v>Birchfield</v>
      </c>
      <c r="D27" s="251"/>
      <c r="E27" s="250" t="str">
        <f>IF('Men dec.'!E16=0," ",'Men dec.'!E16)</f>
        <v>B &amp; R</v>
      </c>
      <c r="F27" s="251"/>
      <c r="G27" s="250" t="str">
        <f>IF('Men dec.'!G16=0," ",'Men dec.'!G16)</f>
        <v>Droitwich &amp; KSAC</v>
      </c>
      <c r="H27" s="251"/>
      <c r="I27" s="250" t="str">
        <f>IF('Men dec.'!I16=0," ",'Men dec.'!I16)</f>
        <v>DASH</v>
      </c>
      <c r="J27" s="251"/>
      <c r="K27" s="250" t="str">
        <f>IF('Men dec.'!K16=0," ",'Men dec.'!K16)</f>
        <v>Halesowen</v>
      </c>
      <c r="L27" s="251"/>
      <c r="M27" s="250" t="str">
        <f>IF('Men dec.'!M16=0," ",'Men dec.'!M16)</f>
        <v>Sparkhill</v>
      </c>
      <c r="N27" s="251"/>
      <c r="O27" s="250" t="str">
        <f>IF('Men dec.'!O16=0," ",'Men dec.'!O16)</f>
        <v>Worcester</v>
      </c>
      <c r="P27" s="251"/>
      <c r="Q27" s="250" t="str">
        <f>IF('Men dec.'!Q16=0," ",'Men dec.'!Q16)</f>
        <v>MMAC</v>
      </c>
      <c r="R27" s="251"/>
    </row>
    <row r="28" spans="1:18" ht="15" customHeight="1" thickBot="1">
      <c r="A28" s="357" t="str">
        <f>'Men dec.'!A17</f>
        <v>Relay   Team Names     (4x200m)</v>
      </c>
      <c r="B28" s="216" t="s">
        <v>3</v>
      </c>
      <c r="C28" s="221" t="str">
        <f>'Men dec.'!C17</f>
        <v>Martin Maynard</v>
      </c>
      <c r="D28" s="222"/>
      <c r="E28" s="221" t="str">
        <f>'Men dec.'!E17</f>
        <v>Calvin Scoltock</v>
      </c>
      <c r="F28" s="222"/>
      <c r="G28" s="221" t="str">
        <f>'Men dec.'!G17</f>
        <v>Keith Waldron</v>
      </c>
      <c r="H28" s="222"/>
      <c r="I28" s="221">
        <f>'Men dec.'!I17</f>
        <v>0</v>
      </c>
      <c r="J28" s="222"/>
      <c r="K28" s="221" t="str">
        <f>'Men dec.'!K17</f>
        <v>Nic Hazelwood</v>
      </c>
      <c r="L28" s="222"/>
      <c r="M28" s="221">
        <f>'Men dec.'!M17</f>
        <v>0</v>
      </c>
      <c r="N28" s="222"/>
      <c r="O28" s="221" t="str">
        <f>'Men dec.'!O17</f>
        <v>Dave Hall</v>
      </c>
      <c r="P28" s="222"/>
      <c r="Q28" s="221">
        <f>'Men dec.'!Q17</f>
        <v>0</v>
      </c>
      <c r="R28" s="223"/>
    </row>
    <row r="29" spans="1:18" ht="15" customHeight="1" thickBot="1">
      <c r="A29" s="358"/>
      <c r="B29" s="224"/>
      <c r="C29" s="221" t="str">
        <f>'Men dec.'!C18</f>
        <v>Connolly Meagher</v>
      </c>
      <c r="D29" s="225"/>
      <c r="E29" s="221" t="str">
        <f>'Men dec.'!E18</f>
        <v>Dean Hartshorne</v>
      </c>
      <c r="F29" s="225"/>
      <c r="G29" s="221" t="str">
        <f>'Men dec.'!G18</f>
        <v>Adrian James</v>
      </c>
      <c r="H29" s="225"/>
      <c r="I29" s="221">
        <f>'Men dec.'!I18</f>
        <v>0</v>
      </c>
      <c r="J29" s="225"/>
      <c r="K29" s="221" t="str">
        <f>'Men dec.'!K18</f>
        <v>Roger Mallard</v>
      </c>
      <c r="L29" s="225"/>
      <c r="M29" s="221">
        <f>'Men dec.'!M18</f>
        <v>0</v>
      </c>
      <c r="N29" s="225"/>
      <c r="O29" s="221" t="str">
        <f>'Men dec.'!O18</f>
        <v>Richard White</v>
      </c>
      <c r="P29" s="225"/>
      <c r="Q29" s="221">
        <f>'Men dec.'!Q18</f>
        <v>0</v>
      </c>
      <c r="R29" s="226"/>
    </row>
    <row r="30" spans="1:18" ht="15" customHeight="1" thickBot="1">
      <c r="A30" s="358"/>
      <c r="B30" s="224"/>
      <c r="C30" s="221" t="str">
        <f>'Men dec.'!C19</f>
        <v>Paul Rogers</v>
      </c>
      <c r="D30" s="225"/>
      <c r="E30" s="221" t="str">
        <f>'Men dec.'!E19</f>
        <v>Martin Aspley-Davis</v>
      </c>
      <c r="F30" s="225"/>
      <c r="G30" s="221" t="str">
        <f>'Men dec.'!G19</f>
        <v>Andy Priest</v>
      </c>
      <c r="H30" s="225"/>
      <c r="I30" s="221">
        <f>'Men dec.'!I19</f>
        <v>0</v>
      </c>
      <c r="J30" s="225"/>
      <c r="K30" s="221" t="str">
        <f>'Men dec.'!K19</f>
        <v>Matt Allen</v>
      </c>
      <c r="L30" s="225"/>
      <c r="M30" s="221">
        <f>'Men dec.'!M19</f>
        <v>0</v>
      </c>
      <c r="N30" s="225"/>
      <c r="O30" s="221" t="str">
        <f>'Men dec.'!O19</f>
        <v>Warren Miles</v>
      </c>
      <c r="P30" s="225"/>
      <c r="Q30" s="221">
        <f>'Men dec.'!Q19</f>
        <v>0</v>
      </c>
      <c r="R30" s="227"/>
    </row>
    <row r="31" spans="1:18" ht="15" customHeight="1">
      <c r="A31" s="358"/>
      <c r="B31" s="224"/>
      <c r="C31" s="135" t="str">
        <f>'Men dec.'!C20</f>
        <v>Jag Ubhoo</v>
      </c>
      <c r="D31" s="332">
        <f>IF((C32&gt;0),VLOOKUP(C27,'Results input'!$C$124:$F$131,4,),"")</f>
        <v>5</v>
      </c>
      <c r="E31" s="135" t="str">
        <f>'Men dec.'!E20</f>
        <v>Andy Freeman</v>
      </c>
      <c r="F31" s="332">
        <f>IF((E32&gt;0),VLOOKUP(E27,'Results input'!$C$124:$F$131,4,),"")</f>
        <v>7</v>
      </c>
      <c r="G31" s="135" t="str">
        <f>'Men dec.'!G20</f>
        <v>Neil Williams</v>
      </c>
      <c r="H31" s="332">
        <f>IF((G32&gt;0),VLOOKUP(G27,'Results input'!$C$124:$F$131,4,),"")</f>
        <v>8</v>
      </c>
      <c r="I31" s="135">
        <f>'Men dec.'!I20</f>
        <v>0</v>
      </c>
      <c r="J31" s="332" t="str">
        <f>IF((I32&gt;0),VLOOKUP(I27,'Results input'!$C$124:$F$131,4,),"")</f>
        <v/>
      </c>
      <c r="K31" s="135" t="str">
        <f>'Men dec.'!K20</f>
        <v>Mike Neylon</v>
      </c>
      <c r="L31" s="332">
        <f>IF((K32&gt;0),VLOOKUP(K27,'Results input'!$C$124:$F$131,4,),"")</f>
        <v>4</v>
      </c>
      <c r="M31" s="135">
        <f>'Men dec.'!M20</f>
        <v>0</v>
      </c>
      <c r="N31" s="332">
        <f>IF((M32&gt;0),VLOOKUP(M27,'Results input'!$C$124:$F$131,4,),"")</f>
        <v>3</v>
      </c>
      <c r="O31" s="135" t="str">
        <f>'Men dec.'!O20</f>
        <v>Laurence Oldfield</v>
      </c>
      <c r="P31" s="332">
        <f>IF((O32&gt;0),VLOOKUP(O27,'Results input'!$C$124:$F$131,4,),"")</f>
        <v>6</v>
      </c>
      <c r="Q31" s="135">
        <f>'Men dec.'!Q20</f>
        <v>0</v>
      </c>
      <c r="R31" s="338" t="str">
        <f>IF((Q32&gt;0),VLOOKUP(Q27,'Results input'!$C$124:$F$131,4,),"")</f>
        <v/>
      </c>
    </row>
    <row r="32" spans="1:18" s="193" customFormat="1" ht="15" customHeight="1" thickBot="1">
      <c r="A32" s="359"/>
      <c r="B32" s="228" t="s">
        <v>4</v>
      </c>
      <c r="C32" s="138" t="str">
        <f>IF(ISNA(VLOOKUP(C27,'Results input'!$C$124:$E$131,3,FALSE)),0,VLOOKUP(C27,'Results input'!$C$124:$E$131,3,FALSE))</f>
        <v>1.50.6</v>
      </c>
      <c r="D32" s="333"/>
      <c r="E32" s="138" t="str">
        <f>IF(ISNA(VLOOKUP(E27,'Results input'!$C$124:$E$131,3,FALSE)),0,VLOOKUP(E27,'Results input'!$C$124:$E$131,3,FALSE))</f>
        <v>1.48.3</v>
      </c>
      <c r="F32" s="333"/>
      <c r="G32" s="138" t="str">
        <f>IF(ISNA(VLOOKUP(G27,'Results input'!$C$124:$E$131,3,FALSE)),0,VLOOKUP(G27,'Results input'!$C$124:$E$131,3,FALSE))</f>
        <v>1.46.3</v>
      </c>
      <c r="H32" s="333"/>
      <c r="I32" s="138">
        <f>IF(ISNA(VLOOKUP(I27,'Results input'!$C$124:$E$131,3,FALSE)),0,VLOOKUP(I27,'Results input'!$C$124:$E$131,3,FALSE))</f>
        <v>0</v>
      </c>
      <c r="J32" s="333"/>
      <c r="K32" s="138" t="str">
        <f>IF(ISNA(VLOOKUP(K27,'Results input'!$C$124:$E$131,3,FALSE)),0,VLOOKUP(K27,'Results input'!$C$124:$E$131,3,FALSE))</f>
        <v>1.53.1</v>
      </c>
      <c r="L32" s="333"/>
      <c r="M32" s="138" t="str">
        <f>IF(ISNA(VLOOKUP(M27,'Results input'!$C$124:$E$131,3,FALSE)),0,VLOOKUP(M27,'Results input'!$C$124:$E$131,3,FALSE))</f>
        <v>2.13.5</v>
      </c>
      <c r="N32" s="333"/>
      <c r="O32" s="138" t="str">
        <f>IF(ISNA(VLOOKUP(O27,'Results input'!$C$124:$E$131,3,FALSE)),0,VLOOKUP(O27,'Results input'!$C$124:$E$131,3,FALSE))</f>
        <v>1.50.1</v>
      </c>
      <c r="P32" s="333"/>
      <c r="Q32" s="138">
        <f>IF(ISNA(VLOOKUP(Q27,'Results input'!$C$124:$E$131,3,FALSE)),0,VLOOKUP(Q27,'Results input'!$C$124:$E$131,3,FALSE))</f>
        <v>0</v>
      </c>
      <c r="R32" s="333"/>
    </row>
    <row r="33" spans="1:18" s="194" customFormat="1" ht="22.5" customHeight="1">
      <c r="A33" s="341" t="s">
        <v>5</v>
      </c>
      <c r="B33" s="229"/>
      <c r="C33" s="230"/>
      <c r="D33" s="231">
        <f>SUM(D3:D32)</f>
        <v>67</v>
      </c>
      <c r="E33" s="230"/>
      <c r="F33" s="231">
        <f>SUM(F3:F32)</f>
        <v>80</v>
      </c>
      <c r="G33" s="230"/>
      <c r="H33" s="231">
        <f>SUM(H3:H32)</f>
        <v>37</v>
      </c>
      <c r="I33" s="230"/>
      <c r="J33" s="231">
        <f>SUM(J3:J32)</f>
        <v>17</v>
      </c>
      <c r="K33" s="230"/>
      <c r="L33" s="231">
        <f>SUM(L3:L32)</f>
        <v>59</v>
      </c>
      <c r="M33" s="230"/>
      <c r="N33" s="231">
        <f>SUM(N3:N32)</f>
        <v>52</v>
      </c>
      <c r="O33" s="230"/>
      <c r="P33" s="231">
        <f>SUM(P3:P32)</f>
        <v>78</v>
      </c>
      <c r="Q33" s="230"/>
      <c r="R33" s="231">
        <f>SUM(R3:R32)</f>
        <v>19</v>
      </c>
    </row>
    <row r="34" spans="1:18" ht="0.75" customHeight="1" thickBot="1">
      <c r="A34" s="346"/>
      <c r="B34" s="232"/>
      <c r="C34" s="233"/>
      <c r="D34" s="233"/>
      <c r="E34" s="233"/>
      <c r="F34" s="233"/>
      <c r="G34" s="233"/>
      <c r="H34" s="233"/>
      <c r="I34" s="233"/>
      <c r="J34" s="233"/>
      <c r="K34" s="233"/>
      <c r="L34" s="233"/>
      <c r="M34" s="233"/>
      <c r="N34" s="233"/>
      <c r="O34" s="233"/>
      <c r="P34" s="233"/>
      <c r="Q34" s="233"/>
      <c r="R34" s="233"/>
    </row>
    <row r="35" spans="1:18" ht="19.5" customHeight="1" thickTop="1">
      <c r="A35" s="347" t="s">
        <v>0</v>
      </c>
      <c r="B35" s="234" t="s">
        <v>2</v>
      </c>
      <c r="C35" s="339" t="str">
        <f>C1</f>
        <v>Birchfield</v>
      </c>
      <c r="D35" s="340"/>
      <c r="E35" s="339" t="str">
        <f>E1</f>
        <v>B &amp; R</v>
      </c>
      <c r="F35" s="340"/>
      <c r="G35" s="339" t="str">
        <f>G1</f>
        <v>Droitwich &amp; KSAC</v>
      </c>
      <c r="H35" s="340"/>
      <c r="I35" s="339" t="str">
        <f>I1</f>
        <v>DASH</v>
      </c>
      <c r="J35" s="340"/>
      <c r="K35" s="339" t="str">
        <f>K1</f>
        <v>Halesowen</v>
      </c>
      <c r="L35" s="340"/>
      <c r="M35" s="339" t="str">
        <f>M1</f>
        <v>Sparkhill</v>
      </c>
      <c r="N35" s="340"/>
      <c r="O35" s="339" t="str">
        <f>O1</f>
        <v>Worcester</v>
      </c>
      <c r="P35" s="340"/>
      <c r="Q35" s="339" t="str">
        <f>Q1</f>
        <v>MMAC</v>
      </c>
      <c r="R35" s="340"/>
    </row>
    <row r="36" spans="1:18" ht="16.5" customHeight="1" thickBot="1">
      <c r="A36" s="348"/>
      <c r="B36" s="235" t="s">
        <v>1</v>
      </c>
      <c r="C36" s="236" t="str">
        <f>C2</f>
        <v>13 / 14 / A</v>
      </c>
      <c r="D36" s="212" t="s">
        <v>10</v>
      </c>
      <c r="E36" s="236" t="str">
        <f>E2</f>
        <v>21 / 22 / N</v>
      </c>
      <c r="F36" s="212" t="s">
        <v>10</v>
      </c>
      <c r="G36" s="236" t="str">
        <f>G2</f>
        <v>23 / 24 / O</v>
      </c>
      <c r="H36" s="212" t="s">
        <v>10</v>
      </c>
      <c r="I36" s="236" t="str">
        <f>I2</f>
        <v>3 / 4 / C</v>
      </c>
      <c r="J36" s="212" t="s">
        <v>10</v>
      </c>
      <c r="K36" s="236" t="str">
        <f>K2</f>
        <v>9 / 10 / P</v>
      </c>
      <c r="L36" s="212" t="s">
        <v>10</v>
      </c>
      <c r="M36" s="236" t="str">
        <f>M2</f>
        <v>1 /2 / S</v>
      </c>
      <c r="N36" s="212" t="s">
        <v>10</v>
      </c>
      <c r="O36" s="236" t="str">
        <f>O2</f>
        <v>11 / 12 / F</v>
      </c>
      <c r="P36" s="212" t="s">
        <v>10</v>
      </c>
      <c r="Q36" s="236" t="str">
        <f>Q2</f>
        <v>35 / 36 / F</v>
      </c>
      <c r="R36" s="212" t="s">
        <v>10</v>
      </c>
    </row>
    <row r="37" spans="1:18" ht="15" customHeight="1" thickTop="1">
      <c r="A37" s="345" t="str">
        <f>'Men dec.'!A22</f>
        <v>M50           Hammer</v>
      </c>
      <c r="B37" s="224" t="s">
        <v>3</v>
      </c>
      <c r="C37" s="135" t="str">
        <f>IF('Men dec.'!C22=0," ",'Men dec.'!C22)</f>
        <v>Dave Fall</v>
      </c>
      <c r="D37" s="332">
        <f>IF((C38&gt;0),VLOOKUP(C37,'Results input'!$C$135:$F$142,4,),"")</f>
        <v>3</v>
      </c>
      <c r="E37" s="135" t="str">
        <f>IF('Men dec.'!E22=0," ",'Men dec.'!E22)</f>
        <v>Clive Brown</v>
      </c>
      <c r="F37" s="332">
        <f>IF((E38&gt;0),VLOOKUP(E37,'Results input'!$C$135:$F$142,4,),"")</f>
        <v>4</v>
      </c>
      <c r="G37" s="135" t="str">
        <f>IF('Men dec.'!G22=0," ",'Men dec.'!G22)</f>
        <v>Dave Russell</v>
      </c>
      <c r="H37" s="332">
        <f>IF((G38&gt;0),VLOOKUP(G37,'Results input'!$C$135:$F$142,4,),"")</f>
        <v>7</v>
      </c>
      <c r="I37" s="135" t="str">
        <f>IF('Men dec.'!I22=0," ",'Men dec.'!I22)</f>
        <v xml:space="preserve"> </v>
      </c>
      <c r="J37" s="332" t="str">
        <f>IF((I38&gt;0),VLOOKUP(I37,'Results input'!$C$135:$F$142,4,),"")</f>
        <v/>
      </c>
      <c r="K37" s="135" t="str">
        <f>IF('Men dec.'!K22=0," ",'Men dec.'!K22)</f>
        <v>Kevin Monk</v>
      </c>
      <c r="L37" s="332">
        <f>IF((K38&gt;0),VLOOKUP(K37,'Results input'!$C$135:$F$142,4,),"")</f>
        <v>5</v>
      </c>
      <c r="M37" s="135" t="str">
        <f>IF('Men dec.'!M22=0," ",'Men dec.'!M22)</f>
        <v xml:space="preserve"> </v>
      </c>
      <c r="N37" s="332" t="str">
        <f>IF((M38&gt;0),VLOOKUP(M37,'Results input'!$C$135:$F$142,4,),"")</f>
        <v/>
      </c>
      <c r="O37" s="135" t="str">
        <f>IF('Men dec.'!O22=0," ",'Men dec.'!O22)</f>
        <v>Marc Flannery</v>
      </c>
      <c r="P37" s="332">
        <f>IF((O38&gt;0),VLOOKUP(O37,'Results input'!$C$135:$F$142,4,),"")</f>
        <v>8</v>
      </c>
      <c r="Q37" s="135" t="str">
        <f>IF('Men dec.'!Q22=0," ",'Men dec.'!Q22)</f>
        <v>Anthony Porter</v>
      </c>
      <c r="R37" s="332">
        <f>IF((Q38&gt;0),VLOOKUP(Q37,'Results input'!$C$135:$F$142,4,),"")</f>
        <v>6</v>
      </c>
    </row>
    <row r="38" spans="1:18" ht="15" customHeight="1" thickBot="1">
      <c r="A38" s="345"/>
      <c r="B38" s="224" t="s">
        <v>4</v>
      </c>
      <c r="C38" s="160">
        <f>IF(ISNA(VLOOKUP(C37,'Results input'!$C$135:$E$142,3,FALSE)),0,VLOOKUP(C37,'Results input'!$C$135:$E$142,3,FALSE))</f>
        <v>11.8</v>
      </c>
      <c r="D38" s="333"/>
      <c r="E38" s="160">
        <f>IF(ISNA(VLOOKUP(E37,'Results input'!$C$135:$E$142,3,FALSE)),0,VLOOKUP(E37,'Results input'!$C$135:$E$142,3,FALSE))</f>
        <v>13.04</v>
      </c>
      <c r="F38" s="333"/>
      <c r="G38" s="160">
        <f>IF(ISNA(VLOOKUP(G37,'Results input'!$C$135:$E$142,3,FALSE)),0,VLOOKUP(G37,'Results input'!$C$135:$E$142,3,FALSE))</f>
        <v>22.49</v>
      </c>
      <c r="H38" s="333"/>
      <c r="I38" s="160">
        <f>IF(ISNA(VLOOKUP(I37,'Results input'!$C$135:$E$142,3,FALSE)),0,VLOOKUP(I37,'Results input'!$C$135:$E$142,3,FALSE))</f>
        <v>0</v>
      </c>
      <c r="J38" s="333"/>
      <c r="K38" s="160">
        <f>IF(ISNA(VLOOKUP(K37,'Results input'!$C$135:$E$142,3,FALSE)),0,VLOOKUP(K37,'Results input'!$C$135:$E$142,3,FALSE))</f>
        <v>13.68</v>
      </c>
      <c r="L38" s="333"/>
      <c r="M38" s="160">
        <f>IF(ISNA(VLOOKUP(M37,'Results input'!$C$135:$E$142,3,FALSE)),0,VLOOKUP(M37,'Results input'!$C$135:$E$142,3,FALSE))</f>
        <v>0</v>
      </c>
      <c r="N38" s="333"/>
      <c r="O38" s="160">
        <f>IF(ISNA(VLOOKUP(O37,'Results input'!$C$135:$E$142,3,FALSE)),0,VLOOKUP(O37,'Results input'!$C$135:$E$142,3,FALSE))</f>
        <v>24.28</v>
      </c>
      <c r="P38" s="333"/>
      <c r="Q38" s="160">
        <f>IF(ISNA(VLOOKUP(Q37,'Results input'!$C$135:$E$142,3,FALSE)),0,VLOOKUP(Q37,'Results input'!$C$135:$E$142,3,FALSE))</f>
        <v>16.55</v>
      </c>
      <c r="R38" s="333"/>
    </row>
    <row r="39" spans="1:18" ht="15" customHeight="1">
      <c r="A39" s="345" t="str">
        <f>'Men dec.'!A23</f>
        <v>M35           Hammer</v>
      </c>
      <c r="B39" s="237" t="s">
        <v>3</v>
      </c>
      <c r="C39" s="135" t="str">
        <f>IF('Men dec.'!C23=0," ",'Men dec.'!C23)</f>
        <v>Julian Barnett</v>
      </c>
      <c r="D39" s="332">
        <f>IF((C40&gt;0),VLOOKUP(C39,'Results input'!$C$145:$F$152,4,),"")</f>
        <v>5</v>
      </c>
      <c r="E39" s="135" t="str">
        <f>IF('Men dec.'!E23=0," ",'Men dec.'!E23)</f>
        <v>Andy Freeman</v>
      </c>
      <c r="F39" s="332">
        <f>IF((E40&gt;0),VLOOKUP(E39,'Results input'!$C$145:$F$152,4,),"")</f>
        <v>7</v>
      </c>
      <c r="G39" s="135" t="str">
        <f>IF('Men dec.'!G23=0," ",'Men dec.'!G23)</f>
        <v>Keith Waldron</v>
      </c>
      <c r="H39" s="332">
        <f>IF((G40&gt;0),VLOOKUP(G39,'Results input'!$C$145:$F$152,4,),"")</f>
        <v>6</v>
      </c>
      <c r="I39" s="135" t="str">
        <f>IF('Men dec.'!I23=0," ",'Men dec.'!I23)</f>
        <v xml:space="preserve"> </v>
      </c>
      <c r="J39" s="332" t="str">
        <f>IF((I40&gt;0),VLOOKUP(I39,'Results input'!$C$145:$F$152,4,),"")</f>
        <v/>
      </c>
      <c r="K39" s="135" t="str">
        <f>IF('Men dec.'!K23=0," ",'Men dec.'!K23)</f>
        <v>Matt Allen</v>
      </c>
      <c r="L39" s="332">
        <f>IF((K40&gt;0),VLOOKUP(K39,'Results input'!$C$145:$F$152,4,),"")</f>
        <v>3</v>
      </c>
      <c r="M39" s="135" t="str">
        <f>IF('Men dec.'!M23=0," ",'Men dec.'!M23)</f>
        <v>Michael Westwood</v>
      </c>
      <c r="N39" s="332">
        <f>IF((M40&gt;0),VLOOKUP(M39,'Results input'!$C$145:$F$152,4,),"")</f>
        <v>4</v>
      </c>
      <c r="O39" s="135" t="str">
        <f>IF('Men dec.'!O23=0," ",'Men dec.'!O23)</f>
        <v>Peter Stewart</v>
      </c>
      <c r="P39" s="332">
        <f>IF((O40&gt;0),VLOOKUP(O39,'Results input'!$C$145:$F$152,4,),"")</f>
        <v>8</v>
      </c>
      <c r="Q39" s="135" t="str">
        <f>IF('Men dec.'!Q23=0," ",'Men dec.'!Q23)</f>
        <v>Anthony Porter</v>
      </c>
      <c r="R39" s="332" t="str">
        <f>IF((Q40&gt;0),VLOOKUP(Q39,'Results input'!$C$145:$F$152,4,),"")</f>
        <v/>
      </c>
    </row>
    <row r="40" spans="1:18" ht="15" customHeight="1" thickBot="1">
      <c r="A40" s="345"/>
      <c r="B40" s="238" t="s">
        <v>4</v>
      </c>
      <c r="C40" s="160">
        <f>IF(ISNA(VLOOKUP(C39,'Results input'!$C$145:$F$152,3,FALSE)),0,VLOOKUP(C39,'Results input'!$C$145:$F$152,3,FALSE))</f>
        <v>14.01</v>
      </c>
      <c r="D40" s="333"/>
      <c r="E40" s="160">
        <f>IF(ISNA(VLOOKUP(E39,'Results input'!$C$145:$F$152,3,FALSE)),0,VLOOKUP(E39,'Results input'!$C$145:$F$152,3,FALSE))</f>
        <v>17.29</v>
      </c>
      <c r="F40" s="333"/>
      <c r="G40" s="160">
        <f>IF(ISNA(VLOOKUP(G39,'Results input'!$C$145:$F$152,3,FALSE)),0,VLOOKUP(G39,'Results input'!$C$145:$F$152,3,FALSE))</f>
        <v>15.93</v>
      </c>
      <c r="H40" s="333"/>
      <c r="I40" s="160">
        <f>IF(ISNA(VLOOKUP(I39,'Results input'!$C$145:$F$152,3,FALSE)),0,VLOOKUP(I39,'Results input'!$C$145:$F$152,3,FALSE))</f>
        <v>0</v>
      </c>
      <c r="J40" s="333"/>
      <c r="K40" s="160">
        <f>IF(ISNA(VLOOKUP(K39,'Results input'!$C$145:$F$152,3,FALSE)),0,VLOOKUP(K39,'Results input'!$C$145:$F$152,3,FALSE))</f>
        <v>8.2100000000000009</v>
      </c>
      <c r="L40" s="333"/>
      <c r="M40" s="160">
        <f>IF(ISNA(VLOOKUP(M39,'Results input'!$C$145:$F$152,3,FALSE)),0,VLOOKUP(M39,'Results input'!$C$145:$F$152,3,FALSE))</f>
        <v>13.75</v>
      </c>
      <c r="N40" s="333"/>
      <c r="O40" s="160">
        <f>IF(ISNA(VLOOKUP(O39,'Results input'!$C$145:$F$152,3,FALSE)),0,VLOOKUP(O39,'Results input'!$C$145:$F$152,3,FALSE))</f>
        <v>21.85</v>
      </c>
      <c r="P40" s="333"/>
      <c r="Q40" s="160">
        <f>IF(ISNA(VLOOKUP(Q39,'Results input'!$C$145:$F$152,3,FALSE)),0,VLOOKUP(Q39,'Results input'!$C$145:$F$152,3,FALSE))</f>
        <v>0</v>
      </c>
      <c r="R40" s="333"/>
    </row>
    <row r="41" spans="1:18" ht="15" customHeight="1">
      <c r="A41" s="345" t="str">
        <f>'Men dec.'!A24</f>
        <v>M60           Shot</v>
      </c>
      <c r="B41" s="237" t="s">
        <v>3</v>
      </c>
      <c r="C41" s="135" t="str">
        <f>IF('Men dec.'!C24=0," ",'Men dec.'!C24)</f>
        <v>Wilf Morgan</v>
      </c>
      <c r="D41" s="332">
        <f>IF((C42&gt;0),VLOOKUP(C41,'Results input'!$C$155:$F$162,4,),"")</f>
        <v>2</v>
      </c>
      <c r="E41" s="135" t="str">
        <f>IF('Men dec.'!E24=0," ",'Men dec.'!E24)</f>
        <v>Clive Brown</v>
      </c>
      <c r="F41" s="332">
        <f>IF((E42&gt;0),VLOOKUP(E41,'Results input'!$C$155:$F$162,4,),"")</f>
        <v>4</v>
      </c>
      <c r="G41" s="135" t="str">
        <f>IF('Men dec.'!G24=0," ",'Men dec.'!G24)</f>
        <v>Dave Russell</v>
      </c>
      <c r="H41" s="332">
        <f>IF((G42&gt;0),VLOOKUP(G41,'Results input'!$C$155:$F$162,4,),"")</f>
        <v>8</v>
      </c>
      <c r="I41" s="135" t="str">
        <f>IF('Men dec.'!I24=0," ",'Men dec.'!I24)</f>
        <v xml:space="preserve"> </v>
      </c>
      <c r="J41" s="332" t="str">
        <f>IF((I42&gt;0),VLOOKUP(I41,'Results input'!$C$155:$F$162,4,),"")</f>
        <v/>
      </c>
      <c r="K41" s="135" t="str">
        <f>IF('Men dec.'!K24=0," ",'Men dec.'!K24)</f>
        <v>Les Woods</v>
      </c>
      <c r="L41" s="332">
        <f>IF((K42&gt;0),VLOOKUP(K41,'Results input'!$C$155:$F$162,4,),"")</f>
        <v>5</v>
      </c>
      <c r="M41" s="135" t="str">
        <f>IF('Men dec.'!M24=0," ",'Men dec.'!M24)</f>
        <v>Bernie Waring</v>
      </c>
      <c r="N41" s="332">
        <f>IF((M42&gt;0),VLOOKUP(M41,'Results input'!$C$155:$F$162,4,),"")</f>
        <v>6</v>
      </c>
      <c r="O41" s="135" t="str">
        <f>IF('Men dec.'!O24=0," ",'Men dec.'!O24)</f>
        <v>Ian Bowles</v>
      </c>
      <c r="P41" s="332">
        <f>IF((O42&gt;0),VLOOKUP(O41,'Results input'!$C$155:$F$162,4,),"")</f>
        <v>7</v>
      </c>
      <c r="Q41" s="135" t="str">
        <f>IF('Men dec.'!Q24=0," ",'Men dec.'!Q24)</f>
        <v>Michael Elwell</v>
      </c>
      <c r="R41" s="332">
        <f>IF((Q42&gt;0),VLOOKUP(Q41,'Results input'!$C$155:$F$162,4,),"")</f>
        <v>3</v>
      </c>
    </row>
    <row r="42" spans="1:18" ht="15" customHeight="1" thickBot="1">
      <c r="A42" s="345"/>
      <c r="B42" s="238" t="s">
        <v>4</v>
      </c>
      <c r="C42" s="160">
        <f>IF(ISNA(VLOOKUP(C41,'Results input'!$C$155:$F$162,3,FALSE)),0,VLOOKUP(C41,'Results input'!$C$155:$F$162,3,FALSE))</f>
        <v>5.83</v>
      </c>
      <c r="D42" s="333"/>
      <c r="E42" s="160">
        <f>IF(ISNA(VLOOKUP(E41,'Results input'!$C$155:$F$162,3,FALSE)),0,VLOOKUP(E41,'Results input'!$C$155:$F$162,3,FALSE))</f>
        <v>6.1</v>
      </c>
      <c r="F42" s="333"/>
      <c r="G42" s="160">
        <f>IF(ISNA(VLOOKUP(G41,'Results input'!$C$155:$F$162,3,FALSE)),0,VLOOKUP(G41,'Results input'!$C$155:$F$162,3,FALSE))</f>
        <v>9.73</v>
      </c>
      <c r="H42" s="333"/>
      <c r="I42" s="160">
        <f>IF(ISNA(VLOOKUP(I41,'Results input'!$C$155:$F$162,3,FALSE)),0,VLOOKUP(I41,'Results input'!$C$155:$F$162,3,FALSE))</f>
        <v>0</v>
      </c>
      <c r="J42" s="333"/>
      <c r="K42" s="160">
        <f>IF(ISNA(VLOOKUP(K41,'Results input'!$C$155:$F$162,3,FALSE)),0,VLOOKUP(K41,'Results input'!$C$155:$F$162,3,FALSE))</f>
        <v>6.7</v>
      </c>
      <c r="L42" s="333"/>
      <c r="M42" s="160">
        <f>IF(ISNA(VLOOKUP(M41,'Results input'!$C$155:$F$162,3,FALSE)),0,VLOOKUP(M41,'Results input'!$C$155:$F$162,3,FALSE))</f>
        <v>7.31</v>
      </c>
      <c r="N42" s="333"/>
      <c r="O42" s="160">
        <f>IF(ISNA(VLOOKUP(O41,'Results input'!$C$155:$F$162,3,FALSE)),0,VLOOKUP(O41,'Results input'!$C$155:$F$162,3,FALSE))</f>
        <v>9</v>
      </c>
      <c r="P42" s="333"/>
      <c r="Q42" s="160">
        <f>IF(ISNA(VLOOKUP(Q41,'Results input'!$C$155:$F$162,3,FALSE)),0,VLOOKUP(Q41,'Results input'!$C$155:$F$162,3,FALSE))</f>
        <v>6</v>
      </c>
      <c r="R42" s="333"/>
    </row>
    <row r="43" spans="1:18" ht="15" customHeight="1">
      <c r="A43" s="345" t="str">
        <f>'Men dec.'!A25</f>
        <v>M35           High J</v>
      </c>
      <c r="B43" s="224" t="s">
        <v>3</v>
      </c>
      <c r="C43" s="135" t="str">
        <f>IF('Men dec.'!C25=0," ",'Men dec.'!C25)</f>
        <v>Martin Maynard</v>
      </c>
      <c r="D43" s="332">
        <f>IF((C44&gt;0),VLOOKUP(C43,'Results input'!$C$165:$F$172,4,),"")</f>
        <v>5</v>
      </c>
      <c r="E43" s="135" t="str">
        <f>IF('Men dec.'!E25=0," ",'Men dec.'!E25)</f>
        <v>Andy Freeman</v>
      </c>
      <c r="F43" s="332">
        <f>IF((E44&gt;0),VLOOKUP(E43,'Results input'!$C$165:$F$172,4,),"")</f>
        <v>6</v>
      </c>
      <c r="G43" s="135" t="str">
        <f>IF('Men dec.'!G25=0," ",'Men dec.'!G25)</f>
        <v>Adrian James</v>
      </c>
      <c r="H43" s="332" t="str">
        <f>IF((G44&gt;0),VLOOKUP(G43,'Results input'!$C$165:$F$172,4,),"")</f>
        <v/>
      </c>
      <c r="I43" s="135" t="str">
        <f>IF('Men dec.'!I25=0," ",'Men dec.'!I25)</f>
        <v xml:space="preserve"> </v>
      </c>
      <c r="J43" s="332" t="str">
        <f>IF((I44&gt;0),VLOOKUP(I43,'Results input'!$C$165:$F$172,4,),"")</f>
        <v/>
      </c>
      <c r="K43" s="135" t="str">
        <f>IF('Men dec.'!K25=0," ",'Men dec.'!K25)</f>
        <v>Mike Neylon</v>
      </c>
      <c r="L43" s="332" t="str">
        <f>IF((K44&gt;0),VLOOKUP(K43,'Results input'!$C$165:$F$172,4,),"")</f>
        <v/>
      </c>
      <c r="M43" s="135" t="str">
        <f>IF('Men dec.'!M25=0," ",'Men dec.'!M25)</f>
        <v>David Hanson</v>
      </c>
      <c r="N43" s="332">
        <f>IF((M44&gt;0),VLOOKUP(M43,'Results input'!$C$165:$F$172,4,),"")</f>
        <v>8</v>
      </c>
      <c r="O43" s="135" t="str">
        <f>IF('Men dec.'!O25=0," ",'Men dec.'!O25)</f>
        <v>Peter Stewart</v>
      </c>
      <c r="P43" s="332">
        <f>IF((O44&gt;0),VLOOKUP(O43,'Results input'!$C$165:$F$172,4,),"")</f>
        <v>7</v>
      </c>
      <c r="Q43" s="135" t="str">
        <f>IF('Men dec.'!Q25=0," ",'Men dec.'!Q25)</f>
        <v xml:space="preserve"> </v>
      </c>
      <c r="R43" s="332" t="str">
        <f>IF((Q44&gt;0),VLOOKUP(Q43,'Results input'!$C$165:$F$172,4,),"")</f>
        <v/>
      </c>
    </row>
    <row r="44" spans="1:18" ht="15" customHeight="1" thickBot="1">
      <c r="A44" s="345"/>
      <c r="B44" s="224" t="s">
        <v>4</v>
      </c>
      <c r="C44" s="160">
        <f>IF(ISNA(VLOOKUP(C43,'Results input'!$C$165:$F$172,3,FALSE)),0,VLOOKUP(C43,'Results input'!$C$165:$F$172,3,FALSE))</f>
        <v>1.4</v>
      </c>
      <c r="D44" s="333"/>
      <c r="E44" s="160">
        <f>IF(ISNA(VLOOKUP(E43,'Results input'!$C$165:$F$172,3,FALSE)),0,VLOOKUP(E43,'Results input'!$C$165:$F$172,3,FALSE))</f>
        <v>1.45</v>
      </c>
      <c r="F44" s="333"/>
      <c r="G44" s="160">
        <f>IF(ISNA(VLOOKUP(G43,'Results input'!$C$165:$F$172,3,FALSE)),0,VLOOKUP(G43,'Results input'!$C$165:$F$172,3,FALSE))</f>
        <v>0</v>
      </c>
      <c r="H44" s="333"/>
      <c r="I44" s="160">
        <f>IF(ISNA(VLOOKUP(I43,'Results input'!$C$165:$F$172,3,FALSE)),0,VLOOKUP(I43,'Results input'!$C$165:$F$172,3,FALSE))</f>
        <v>0</v>
      </c>
      <c r="J44" s="333"/>
      <c r="K44" s="160">
        <f>IF(ISNA(VLOOKUP(K43,'Results input'!$C$165:$F$172,3,FALSE)),0,VLOOKUP(K43,'Results input'!$C$165:$F$172,3,FALSE))</f>
        <v>0</v>
      </c>
      <c r="L44" s="333"/>
      <c r="M44" s="160">
        <f>IF(ISNA(VLOOKUP(M43,'Results input'!$C$165:$F$172,3,FALSE)),0,VLOOKUP(M43,'Results input'!$C$165:$F$172,3,FALSE))</f>
        <v>1.6</v>
      </c>
      <c r="N44" s="333"/>
      <c r="O44" s="160">
        <f>IF(ISNA(VLOOKUP(O43,'Results input'!$C$165:$F$172,3,FALSE)),0,VLOOKUP(O43,'Results input'!$C$165:$F$172,3,FALSE))</f>
        <v>1.5</v>
      </c>
      <c r="P44" s="333"/>
      <c r="Q44" s="160">
        <f>IF(ISNA(VLOOKUP(Q43,'Results input'!$C$165:$F$172,3,FALSE)),0,VLOOKUP(Q43,'Results input'!$C$165:$F$172,3,FALSE))</f>
        <v>0</v>
      </c>
      <c r="R44" s="333"/>
    </row>
    <row r="45" spans="1:18" ht="15" customHeight="1">
      <c r="A45" s="345" t="str">
        <f>'Men dec.'!A26</f>
        <v>M50           High J</v>
      </c>
      <c r="B45" s="224" t="s">
        <v>3</v>
      </c>
      <c r="C45" s="135" t="str">
        <f>IF('Men dec.'!C26=0," ",'Men dec.'!C26)</f>
        <v>Paul Rogers</v>
      </c>
      <c r="D45" s="332">
        <f>IF((C46&gt;0),VLOOKUP(C45,'Results input'!$C$175:$F$182,4,),"")</f>
        <v>7</v>
      </c>
      <c r="E45" s="135" t="str">
        <f>IF('Men dec.'!E26=0," ",'Men dec.'!E26)</f>
        <v>Dave Cleverley</v>
      </c>
      <c r="F45" s="332" t="str">
        <f>IF((E46&gt;0),VLOOKUP(E45,'Results input'!$C$175:$F$182,4,),"")</f>
        <v/>
      </c>
      <c r="G45" s="135" t="str">
        <f>IF('Men dec.'!G26=0," ",'Men dec.'!G26)</f>
        <v>Tony Crocker</v>
      </c>
      <c r="H45" s="332">
        <f>IF((G46&gt;0),VLOOKUP(G45,'Results input'!$C$175:$F$182,4,),"")</f>
        <v>5</v>
      </c>
      <c r="I45" s="135" t="str">
        <f>IF('Men dec.'!I26=0," ",'Men dec.'!I26)</f>
        <v xml:space="preserve"> </v>
      </c>
      <c r="J45" s="332" t="str">
        <f>IF((I46&gt;0),VLOOKUP(I45,'Results input'!$C$175:$F$182,4,),"")</f>
        <v/>
      </c>
      <c r="K45" s="135" t="str">
        <f>IF('Men dec.'!K26=0," ",'Men dec.'!K26)</f>
        <v xml:space="preserve"> </v>
      </c>
      <c r="L45" s="332" t="str">
        <f>IF((K46&gt;0),VLOOKUP(K45,'Results input'!$C$175:$F$182,4,),"")</f>
        <v/>
      </c>
      <c r="M45" s="135" t="str">
        <f>IF('Men dec.'!M26=0," ",'Men dec.'!M26)</f>
        <v>Simon Willington</v>
      </c>
      <c r="N45" s="332">
        <f>IF((M46&gt;0),VLOOKUP(M45,'Results input'!$C$175:$F$182,4,),"")</f>
        <v>6</v>
      </c>
      <c r="O45" s="135" t="str">
        <f>IF('Men dec.'!O26=0," ",'Men dec.'!O26)</f>
        <v>Marc Flannery</v>
      </c>
      <c r="P45" s="332">
        <f>IF((O46&gt;0),VLOOKUP(O45,'Results input'!$C$175:$F$182,4,),"")</f>
        <v>8</v>
      </c>
      <c r="Q45" s="135" t="str">
        <f>IF('Men dec.'!Q26=0," ",'Men dec.'!Q26)</f>
        <v xml:space="preserve"> </v>
      </c>
      <c r="R45" s="332" t="str">
        <f>IF((Q46&gt;0),VLOOKUP(Q45,'Results input'!$C$175:$F$182,4,),"")</f>
        <v/>
      </c>
    </row>
    <row r="46" spans="1:18" ht="14.25" customHeight="1" thickBot="1">
      <c r="A46" s="345"/>
      <c r="B46" s="224" t="s">
        <v>4</v>
      </c>
      <c r="C46" s="160">
        <f>IF(ISNA(VLOOKUP(C45,'Results input'!$C$175:$F$182,3,FALSE)),0,VLOOKUP(C45,'Results input'!$C$175:$F$182,3,FALSE))</f>
        <v>1.4</v>
      </c>
      <c r="D46" s="333"/>
      <c r="E46" s="160">
        <f>IF(ISNA(VLOOKUP(E45,'Results input'!$C$175:$F$182,3,FALSE)),0,VLOOKUP(E45,'Results input'!$C$175:$F$182,3,FALSE))</f>
        <v>0</v>
      </c>
      <c r="F46" s="333"/>
      <c r="G46" s="160">
        <f>IF(ISNA(VLOOKUP(G45,'Results input'!$C$175:$F$182,3,FALSE)),0,VLOOKUP(G45,'Results input'!$C$175:$F$182,3,FALSE))</f>
        <v>1.3</v>
      </c>
      <c r="H46" s="333"/>
      <c r="I46" s="160">
        <f>IF(ISNA(VLOOKUP(I45,'Results input'!$C$175:$F$182,3,FALSE)),0,VLOOKUP(I45,'Results input'!$C$175:$F$182,3,FALSE))</f>
        <v>0</v>
      </c>
      <c r="J46" s="333"/>
      <c r="K46" s="160">
        <f>IF(ISNA(VLOOKUP(K45,'Results input'!$C$175:$F$182,3,FALSE)),0,VLOOKUP(K45,'Results input'!$C$175:$F$182,3,FALSE))</f>
        <v>0</v>
      </c>
      <c r="L46" s="333"/>
      <c r="M46" s="160">
        <f>IF(ISNA(VLOOKUP(M45,'Results input'!$C$175:$F$182,3,FALSE)),0,VLOOKUP(M45,'Results input'!$C$175:$F$182,3,FALSE))</f>
        <v>1.4</v>
      </c>
      <c r="N46" s="333"/>
      <c r="O46" s="160">
        <f>IF(ISNA(VLOOKUP(O45,'Results input'!$C$175:$F$182,3,FALSE)),0,VLOOKUP(O45,'Results input'!$C$175:$F$182,3,FALSE))</f>
        <v>1.45</v>
      </c>
      <c r="P46" s="333"/>
      <c r="Q46" s="160">
        <f>IF(ISNA(VLOOKUP(Q45,'Results input'!$C$175:$F$182,3,FALSE)),0,VLOOKUP(Q45,'Results input'!$C$175:$F$182,3,FALSE))</f>
        <v>0</v>
      </c>
      <c r="R46" s="333"/>
    </row>
    <row r="47" spans="1:18" ht="15" customHeight="1">
      <c r="A47" s="345" t="str">
        <f>'Men dec.'!A27</f>
        <v>M40           Triple J</v>
      </c>
      <c r="B47" s="237" t="s">
        <v>3</v>
      </c>
      <c r="C47" s="135" t="str">
        <f>IF('Men dec.'!C27=0," ",'Men dec.'!C27)</f>
        <v>John Constandinou</v>
      </c>
      <c r="D47" s="332">
        <f>IF((C48&gt;0),VLOOKUP(C47,'Results input'!$C$185:$F$192,4,),"")</f>
        <v>5</v>
      </c>
      <c r="E47" s="135" t="str">
        <f>IF('Men dec.'!E27=0," ",'Men dec.'!E27)</f>
        <v>Wondu Ben Beyene</v>
      </c>
      <c r="F47" s="332">
        <f>IF((E48&gt;0),VLOOKUP(E47,'Results input'!$C$185:$F$192,4,),"")</f>
        <v>6</v>
      </c>
      <c r="G47" s="135" t="str">
        <f>IF('Men dec.'!G27=0," ",'Men dec.'!G27)</f>
        <v>Adrian James</v>
      </c>
      <c r="H47" s="332" t="str">
        <f>IF((G48&gt;0),VLOOKUP(G47,'Results input'!$C$185:$F$192,4,),"")</f>
        <v/>
      </c>
      <c r="I47" s="135" t="str">
        <f>IF('Men dec.'!I27=0," ",'Men dec.'!I27)</f>
        <v xml:space="preserve"> </v>
      </c>
      <c r="J47" s="332" t="str">
        <f>IF((I48&gt;0),VLOOKUP(I47,'Results input'!$C$185:$F$192,4,),"")</f>
        <v/>
      </c>
      <c r="K47" s="135" t="str">
        <f>IF('Men dec.'!K27=0," ",'Men dec.'!K27)</f>
        <v>Mike Neylon</v>
      </c>
      <c r="L47" s="332" t="str">
        <f>IF((K48&gt;0),VLOOKUP(K47,'Results input'!$C$185:$F$192,4,),"")</f>
        <v/>
      </c>
      <c r="M47" s="135" t="str">
        <f>IF('Men dec.'!M27=0," ",'Men dec.'!M27)</f>
        <v>David Hanson</v>
      </c>
      <c r="N47" s="332">
        <f>IF((M48&gt;0),VLOOKUP(M47,'Results input'!$C$185:$F$192,4,),"")</f>
        <v>8</v>
      </c>
      <c r="O47" s="135" t="str">
        <f>IF('Men dec.'!O27=0," ",'Men dec.'!O27)</f>
        <v>Marc Flannery</v>
      </c>
      <c r="P47" s="332">
        <f>IF((O48&gt;0),VLOOKUP(O47,'Results input'!$C$185:$F$192,4,),"")</f>
        <v>7</v>
      </c>
      <c r="Q47" s="135" t="str">
        <f>IF('Men dec.'!Q27=0," ",'Men dec.'!Q27)</f>
        <v xml:space="preserve"> </v>
      </c>
      <c r="R47" s="332" t="str">
        <f>IF((Q48&gt;0),VLOOKUP(Q47,'Results input'!$C$185:$F$192,4,),"")</f>
        <v/>
      </c>
    </row>
    <row r="48" spans="1:18" ht="15" customHeight="1" thickBot="1">
      <c r="A48" s="345"/>
      <c r="B48" s="238" t="s">
        <v>4</v>
      </c>
      <c r="C48" s="160">
        <f>IF(ISNA(VLOOKUP(C47,'Results input'!$C$185:$F$192,3,FALSE)),0,VLOOKUP(C47,'Results input'!$C$185:$F$192,3,FALSE))</f>
        <v>6.81</v>
      </c>
      <c r="D48" s="333"/>
      <c r="E48" s="160">
        <f>IF(ISNA(VLOOKUP(E47,'Results input'!$C$185:$F$192,3,FALSE)),0,VLOOKUP(E47,'Results input'!$C$185:$F$192,3,FALSE))</f>
        <v>7.35</v>
      </c>
      <c r="F48" s="333"/>
      <c r="G48" s="160">
        <f>IF(ISNA(VLOOKUP(G47,'Results input'!$C$185:$F$192,3,FALSE)),0,VLOOKUP(G47,'Results input'!$C$185:$F$192,3,FALSE))</f>
        <v>0</v>
      </c>
      <c r="H48" s="333"/>
      <c r="I48" s="160">
        <f>IF(ISNA(VLOOKUP(I47,'Results input'!$C$185:$F$192,3,FALSE)),0,VLOOKUP(I47,'Results input'!$C$185:$F$192,3,FALSE))</f>
        <v>0</v>
      </c>
      <c r="J48" s="333"/>
      <c r="K48" s="160">
        <f>IF(ISNA(VLOOKUP(K47,'Results input'!$C$185:$F$192,3,FALSE)),0,VLOOKUP(K47,'Results input'!$C$185:$F$192,3,FALSE))</f>
        <v>0</v>
      </c>
      <c r="L48" s="333"/>
      <c r="M48" s="160">
        <f>IF(ISNA(VLOOKUP(M47,'Results input'!$C$185:$F$192,3,FALSE)),0,VLOOKUP(M47,'Results input'!$C$185:$F$192,3,FALSE))</f>
        <v>10.14</v>
      </c>
      <c r="N48" s="333"/>
      <c r="O48" s="160">
        <f>IF(ISNA(VLOOKUP(O47,'Results input'!$C$185:$F$192,3,FALSE)),0,VLOOKUP(O47,'Results input'!$C$185:$F$192,3,FALSE))</f>
        <v>8.58</v>
      </c>
      <c r="P48" s="333"/>
      <c r="Q48" s="160">
        <f>IF(ISNA(VLOOKUP(Q47,'Results input'!$C$185:$F$192,3,FALSE)),0,VLOOKUP(Q47,'Results input'!$C$185:$F$192,3,FALSE))</f>
        <v>0</v>
      </c>
      <c r="R48" s="333"/>
    </row>
    <row r="49" spans="1:18" ht="15" customHeight="1">
      <c r="A49" s="345" t="str">
        <f>'Men dec.'!A28</f>
        <v>M35           Javelin</v>
      </c>
      <c r="B49" s="237" t="s">
        <v>3</v>
      </c>
      <c r="C49" s="135" t="str">
        <f>IF('Men dec.'!C28=0," ",'Men dec.'!C28)</f>
        <v>Julian Barnett</v>
      </c>
      <c r="D49" s="332">
        <f>IF((C50&gt;0),VLOOKUP(C49,'Results input'!$C$195:$F$202,4,),"")</f>
        <v>5</v>
      </c>
      <c r="E49" s="135" t="str">
        <f>IF('Men dec.'!E28=0," ",'Men dec.'!E28)</f>
        <v>Andy Freeman</v>
      </c>
      <c r="F49" s="332">
        <f>IF((E50&gt;0),VLOOKUP(E49,'Results input'!$C$195:$F$202,4,),"")</f>
        <v>8</v>
      </c>
      <c r="G49" s="135" t="str">
        <f>IF('Men dec.'!G28=0," ",'Men dec.'!G28)</f>
        <v>Dave Russell</v>
      </c>
      <c r="H49" s="332">
        <f>IF((G50&gt;0),VLOOKUP(G49,'Results input'!$C$195:$F$202,4,),"")</f>
        <v>6</v>
      </c>
      <c r="I49" s="135" t="str">
        <f>IF('Men dec.'!I28=0," ",'Men dec.'!I28)</f>
        <v xml:space="preserve"> </v>
      </c>
      <c r="J49" s="332" t="str">
        <f>IF((I50&gt;0),VLOOKUP(I49,'Results input'!$C$195:$F$202,4,),"")</f>
        <v/>
      </c>
      <c r="K49" s="135" t="str">
        <f>IF('Men dec.'!K28=0," ",'Men dec.'!K28)</f>
        <v>Matt Allen</v>
      </c>
      <c r="L49" s="332">
        <f>IF((K50&gt;0),VLOOKUP(K49,'Results input'!$C$195:$F$202,4,),"")</f>
        <v>3</v>
      </c>
      <c r="M49" s="135" t="str">
        <f>IF('Men dec.'!M28=0," ",'Men dec.'!M28)</f>
        <v>Michael Westwood</v>
      </c>
      <c r="N49" s="332">
        <f>IF((M50&gt;0),VLOOKUP(M49,'Results input'!$C$195:$F$202,4,),"")</f>
        <v>4</v>
      </c>
      <c r="O49" s="135" t="str">
        <f>IF('Men dec.'!O28=0," ",'Men dec.'!O28)</f>
        <v>Peter Stewart</v>
      </c>
      <c r="P49" s="332">
        <f>IF((O50&gt;0),VLOOKUP(O49,'Results input'!$C$195:$F$202,4,),"")</f>
        <v>7</v>
      </c>
      <c r="Q49" s="135" t="str">
        <f>IF('Men dec.'!Q28=0," ",'Men dec.'!Q28)</f>
        <v>Anthony Porter</v>
      </c>
      <c r="R49" s="332" t="str">
        <f>IF((Q50&gt;0),VLOOKUP(Q49,'Results input'!$C$195:$F$202,4,),"")</f>
        <v/>
      </c>
    </row>
    <row r="50" spans="1:18" ht="14.25" customHeight="1" thickBot="1">
      <c r="A50" s="345"/>
      <c r="B50" s="238" t="s">
        <v>4</v>
      </c>
      <c r="C50" s="160">
        <f>IF(ISNA(VLOOKUP(C49,'Results input'!$C$195:$F$202,3,FALSE)),0,VLOOKUP(C49,'Results input'!$C$195:$F$202,3,FALSE))</f>
        <v>15.5</v>
      </c>
      <c r="D50" s="333"/>
      <c r="E50" s="160">
        <f>IF(ISNA(VLOOKUP(E49,'Results input'!$C$195:$F$202,3,FALSE)),0,VLOOKUP(E49,'Results input'!$C$195:$F$202,3,FALSE))</f>
        <v>31.8</v>
      </c>
      <c r="F50" s="333"/>
      <c r="G50" s="160">
        <f>IF(ISNA(VLOOKUP(G49,'Results input'!$C$195:$F$202,3,FALSE)),0,VLOOKUP(G49,'Results input'!$C$195:$F$202,3,FALSE))</f>
        <v>20.12</v>
      </c>
      <c r="H50" s="333"/>
      <c r="I50" s="160">
        <f>IF(ISNA(VLOOKUP(I49,'Results input'!$C$195:$F$202,3,FALSE)),0,VLOOKUP(I49,'Results input'!$C$195:$F$202,3,FALSE))</f>
        <v>0</v>
      </c>
      <c r="J50" s="333"/>
      <c r="K50" s="160">
        <f>IF(ISNA(VLOOKUP(K49,'Results input'!$C$195:$F$202,3,FALSE)),0,VLOOKUP(K49,'Results input'!$C$195:$F$202,3,FALSE))</f>
        <v>7.08</v>
      </c>
      <c r="L50" s="333"/>
      <c r="M50" s="160">
        <f>IF(ISNA(VLOOKUP(M49,'Results input'!$C$195:$F$202,3,FALSE)),0,VLOOKUP(M49,'Results input'!$C$195:$F$202,3,FALSE))</f>
        <v>15.04</v>
      </c>
      <c r="N50" s="333"/>
      <c r="O50" s="160">
        <f>IF(ISNA(VLOOKUP(O49,'Results input'!$C$195:$F$202,3,FALSE)),0,VLOOKUP(O49,'Results input'!$C$195:$F$202,3,FALSE))</f>
        <v>24.57</v>
      </c>
      <c r="P50" s="333"/>
      <c r="Q50" s="160">
        <f>IF(ISNA(VLOOKUP(Q49,'Results input'!$C$195:$F$202,3,FALSE)),0,VLOOKUP(Q49,'Results input'!$C$195:$F$202,3,FALSE))</f>
        <v>0</v>
      </c>
      <c r="R50" s="333"/>
    </row>
    <row r="51" spans="1:18" ht="15" customHeight="1">
      <c r="A51" s="345" t="str">
        <f>'Men dec.'!A29</f>
        <v>Spare</v>
      </c>
      <c r="B51" s="237" t="s">
        <v>3</v>
      </c>
      <c r="C51" s="135" t="str">
        <f>IF('Men dec.'!C29=0," ",'Men dec.'!C29)</f>
        <v xml:space="preserve"> </v>
      </c>
      <c r="D51" s="332" t="str">
        <f>IF((C52&gt;0),VLOOKUP(C51,'Results input'!$C$205:$F$212,4,),"")</f>
        <v/>
      </c>
      <c r="E51" s="135" t="str">
        <f>IF('Men dec.'!E29=0," ",'Men dec.'!E29)</f>
        <v xml:space="preserve"> </v>
      </c>
      <c r="F51" s="332" t="str">
        <f>IF((E52&gt;0),VLOOKUP(E51,'Results input'!$C$205:$F$212,4,),"")</f>
        <v/>
      </c>
      <c r="G51" s="135" t="str">
        <f>IF('Men dec.'!G29=0," ",'Men dec.'!G29)</f>
        <v xml:space="preserve"> </v>
      </c>
      <c r="H51" s="332" t="str">
        <f>IF((G52&gt;0),VLOOKUP(G51,'Results input'!$C$205:$F$212,4,),"")</f>
        <v/>
      </c>
      <c r="I51" s="135" t="str">
        <f>IF('Men dec.'!I29=0," ",'Men dec.'!I29)</f>
        <v xml:space="preserve"> </v>
      </c>
      <c r="J51" s="332" t="str">
        <f>IF((I52&gt;0),VLOOKUP(I51,'Results input'!$C$205:$F$212,4,),"")</f>
        <v/>
      </c>
      <c r="K51" s="135" t="str">
        <f>IF('Men dec.'!K29=0," ",'Men dec.'!K29)</f>
        <v xml:space="preserve"> </v>
      </c>
      <c r="L51" s="332" t="str">
        <f>IF((K52&gt;0),VLOOKUP(K51,'Results input'!$C$205:$F$212,4,),"")</f>
        <v/>
      </c>
      <c r="M51" s="135" t="str">
        <f>IF('Men dec.'!M29=0," ",'Men dec.'!M29)</f>
        <v xml:space="preserve"> </v>
      </c>
      <c r="N51" s="332" t="str">
        <f>IF((M52&gt;0),VLOOKUP(M51,'Results input'!$C$205:$F$212,4,),"")</f>
        <v/>
      </c>
      <c r="O51" s="135" t="str">
        <f>IF('Men dec.'!O29=0," ",'Men dec.'!O29)</f>
        <v xml:space="preserve"> </v>
      </c>
      <c r="P51" s="332" t="str">
        <f>IF((O52&gt;0),VLOOKUP(O51,'Results input'!$C$205:$F$212,4,),"")</f>
        <v/>
      </c>
      <c r="Q51" s="135" t="str">
        <f>IF('Men dec.'!Q29=0," ",'Men dec.'!Q29)</f>
        <v xml:space="preserve"> </v>
      </c>
      <c r="R51" s="332" t="str">
        <f>IF((Q52&gt;0),VLOOKUP(Q51,'Results input'!$C$205:$F$212,4,),"")</f>
        <v/>
      </c>
    </row>
    <row r="52" spans="1:18" ht="15" customHeight="1" thickBot="1">
      <c r="A52" s="345"/>
      <c r="B52" s="239" t="s">
        <v>4</v>
      </c>
      <c r="C52" s="160">
        <f>IF(ISNA(VLOOKUP(C51,'Results input'!$C$205:$F$212,3,FALSE)),0,VLOOKUP(C51,'Results input'!$C$205:$F$212,3,FALSE))</f>
        <v>0</v>
      </c>
      <c r="D52" s="333"/>
      <c r="E52" s="160">
        <f>IF(ISNA(VLOOKUP(E51,'Results input'!$C$205:$F$212,3,FALSE)),0,VLOOKUP(E51,'Results input'!$C$205:$F$212,3,FALSE))</f>
        <v>0</v>
      </c>
      <c r="F52" s="333"/>
      <c r="G52" s="160">
        <f>IF(ISNA(VLOOKUP(G51,'Results input'!$C$205:$F$212,3,FALSE)),0,VLOOKUP(G51,'Results input'!$C$205:$F$212,3,FALSE))</f>
        <v>0</v>
      </c>
      <c r="H52" s="333"/>
      <c r="I52" s="160">
        <f>IF(ISNA(VLOOKUP(I51,'Results input'!$C$205:$F$212,3,FALSE)),0,VLOOKUP(I51,'Results input'!$C$205:$F$212,3,FALSE))</f>
        <v>0</v>
      </c>
      <c r="J52" s="333"/>
      <c r="K52" s="160">
        <f>IF(ISNA(VLOOKUP(K51,'Results input'!$C$205:$F$212,3,FALSE)),0,VLOOKUP(K51,'Results input'!$C$205:$F$212,3,FALSE))</f>
        <v>0</v>
      </c>
      <c r="L52" s="333"/>
      <c r="M52" s="160">
        <f>IF(ISNA(VLOOKUP(M51,'Results input'!$C$205:$F$212,3,FALSE)),0,VLOOKUP(M51,'Results input'!$C$205:$F$212,3,FALSE))</f>
        <v>0</v>
      </c>
      <c r="N52" s="333"/>
      <c r="O52" s="160">
        <f>IF(ISNA(VLOOKUP(O51,'Results input'!$C$205:$F$212,3,FALSE)),0,VLOOKUP(O51,'Results input'!$C$205:$F$212,3,FALSE))</f>
        <v>0</v>
      </c>
      <c r="P52" s="333"/>
      <c r="Q52" s="160">
        <f>IF(ISNA(VLOOKUP(Q51,'Results input'!$C$205:$F$212,3,FALSE)),0,VLOOKUP(Q51,'Results input'!$C$205:$F$212,3,FALSE))</f>
        <v>0</v>
      </c>
      <c r="R52" s="333"/>
    </row>
    <row r="53" spans="1:18" ht="13.5" customHeight="1" thickTop="1">
      <c r="A53" s="343" t="s">
        <v>6</v>
      </c>
      <c r="B53" s="240"/>
      <c r="C53" s="241"/>
      <c r="D53" s="336">
        <f>SUM(D37:D52)</f>
        <v>32</v>
      </c>
      <c r="E53" s="241"/>
      <c r="F53" s="336">
        <f>SUM(F37:F52)</f>
        <v>35</v>
      </c>
      <c r="G53" s="241"/>
      <c r="H53" s="336">
        <f>SUM(H37:H52)</f>
        <v>32</v>
      </c>
      <c r="I53" s="241"/>
      <c r="J53" s="336">
        <f>SUM(J37:J52)</f>
        <v>0</v>
      </c>
      <c r="K53" s="241"/>
      <c r="L53" s="336">
        <f>SUM(L37:L52)</f>
        <v>16</v>
      </c>
      <c r="M53" s="241"/>
      <c r="N53" s="336">
        <f>SUM(N37:N52)</f>
        <v>36</v>
      </c>
      <c r="O53" s="241"/>
      <c r="P53" s="336">
        <f>SUM(P37:P52)</f>
        <v>52</v>
      </c>
      <c r="Q53" s="241"/>
      <c r="R53" s="336">
        <f>SUM(R37:R52)</f>
        <v>9</v>
      </c>
    </row>
    <row r="54" spans="1:18" ht="14.25" customHeight="1" thickBot="1">
      <c r="A54" s="344"/>
      <c r="B54" s="242"/>
      <c r="C54" s="243"/>
      <c r="D54" s="337"/>
      <c r="E54" s="243"/>
      <c r="F54" s="337"/>
      <c r="G54" s="243"/>
      <c r="H54" s="337"/>
      <c r="I54" s="243"/>
      <c r="J54" s="337"/>
      <c r="K54" s="243"/>
      <c r="L54" s="337"/>
      <c r="M54" s="243"/>
      <c r="N54" s="337"/>
      <c r="O54" s="243"/>
      <c r="P54" s="337"/>
      <c r="Q54" s="243"/>
      <c r="R54" s="337"/>
    </row>
    <row r="55" spans="1:18" s="194" customFormat="1" ht="13.5" customHeight="1">
      <c r="A55" s="341" t="s">
        <v>8</v>
      </c>
      <c r="B55" s="244"/>
      <c r="C55" s="231"/>
      <c r="D55" s="334">
        <f>SUM(D3:D32)</f>
        <v>67</v>
      </c>
      <c r="E55" s="231"/>
      <c r="F55" s="334">
        <f>SUM(F3:F32)</f>
        <v>80</v>
      </c>
      <c r="G55" s="231"/>
      <c r="H55" s="334">
        <f>SUM(H3:H32)</f>
        <v>37</v>
      </c>
      <c r="I55" s="231"/>
      <c r="J55" s="334">
        <f>SUM(J3:J32)</f>
        <v>17</v>
      </c>
      <c r="K55" s="231"/>
      <c r="L55" s="334">
        <f>SUM(L3:L32)</f>
        <v>59</v>
      </c>
      <c r="M55" s="231"/>
      <c r="N55" s="334">
        <f>SUM(N3:N32)</f>
        <v>52</v>
      </c>
      <c r="O55" s="231"/>
      <c r="P55" s="334">
        <f>SUM(P3:P32)</f>
        <v>78</v>
      </c>
      <c r="Q55" s="231"/>
      <c r="R55" s="334">
        <f>SUM(R3:R32)</f>
        <v>19</v>
      </c>
    </row>
    <row r="56" spans="1:18" ht="15" customHeight="1" thickBot="1">
      <c r="A56" s="342"/>
      <c r="B56" s="242"/>
      <c r="C56" s="233"/>
      <c r="D56" s="335"/>
      <c r="E56" s="233"/>
      <c r="F56" s="335"/>
      <c r="G56" s="233"/>
      <c r="H56" s="335"/>
      <c r="I56" s="233"/>
      <c r="J56" s="335"/>
      <c r="K56" s="233"/>
      <c r="L56" s="335"/>
      <c r="M56" s="233"/>
      <c r="N56" s="335"/>
      <c r="O56" s="233"/>
      <c r="P56" s="335"/>
      <c r="Q56" s="233"/>
      <c r="R56" s="335"/>
    </row>
    <row r="57" spans="1:18" s="195" customFormat="1" ht="27" customHeight="1" thickTop="1" thickBot="1">
      <c r="A57" s="245" t="s">
        <v>9</v>
      </c>
      <c r="B57" s="246"/>
      <c r="C57" s="247"/>
      <c r="D57" s="247">
        <f>(D33+D53)</f>
        <v>99</v>
      </c>
      <c r="E57" s="247"/>
      <c r="F57" s="247">
        <f>(F33+F53)</f>
        <v>115</v>
      </c>
      <c r="G57" s="247"/>
      <c r="H57" s="247">
        <f>(H33+H53)</f>
        <v>69</v>
      </c>
      <c r="I57" s="247"/>
      <c r="J57" s="247">
        <f>(J33+J53)</f>
        <v>17</v>
      </c>
      <c r="K57" s="247"/>
      <c r="L57" s="247">
        <f>(L33+L53)</f>
        <v>75</v>
      </c>
      <c r="M57" s="247"/>
      <c r="N57" s="247">
        <f>(N33+N53)</f>
        <v>88</v>
      </c>
      <c r="O57" s="247"/>
      <c r="P57" s="247">
        <f>(P33+P53)</f>
        <v>130</v>
      </c>
      <c r="Q57" s="248"/>
      <c r="R57" s="248">
        <f>(R33+R53)</f>
        <v>28</v>
      </c>
    </row>
    <row r="58" spans="1:18" s="200" customFormat="1" ht="18" customHeight="1" thickBot="1">
      <c r="A58" s="196" t="s">
        <v>72</v>
      </c>
      <c r="B58" s="197" t="s">
        <v>18</v>
      </c>
      <c r="C58" s="198"/>
      <c r="D58" s="198">
        <f>RANK(D57,$D57:$R57)</f>
        <v>3</v>
      </c>
      <c r="E58" s="198"/>
      <c r="F58" s="198">
        <f>RANK(F57,$D57:$R57)</f>
        <v>2</v>
      </c>
      <c r="G58" s="198"/>
      <c r="H58" s="198">
        <f>RANK(H57,$D57:$R57)</f>
        <v>6</v>
      </c>
      <c r="I58" s="198"/>
      <c r="J58" s="198">
        <f>RANK(J57,$D57:$R57)</f>
        <v>8</v>
      </c>
      <c r="K58" s="198"/>
      <c r="L58" s="198">
        <f>RANK(L57,$D57:$R57)</f>
        <v>5</v>
      </c>
      <c r="M58" s="198"/>
      <c r="N58" s="198">
        <f>RANK(N57,$D57:$R57)</f>
        <v>4</v>
      </c>
      <c r="O58" s="198"/>
      <c r="P58" s="198">
        <f>RANK(P57,$D57:$R57)</f>
        <v>1</v>
      </c>
      <c r="Q58" s="199"/>
      <c r="R58" s="198">
        <f>RANK(R57,$D57:$R57)</f>
        <v>7</v>
      </c>
    </row>
    <row r="59" spans="1:18" s="184" customFormat="1" ht="18" customHeight="1" thickBot="1">
      <c r="A59" s="201" t="s">
        <v>12</v>
      </c>
      <c r="B59" s="202" t="s">
        <v>18</v>
      </c>
      <c r="C59" s="203"/>
      <c r="D59" s="203"/>
      <c r="E59" s="203"/>
      <c r="F59" s="203"/>
      <c r="G59" s="203"/>
      <c r="H59" s="203"/>
      <c r="I59" s="203"/>
      <c r="J59" s="203"/>
      <c r="K59" s="203"/>
      <c r="L59" s="203"/>
      <c r="M59" s="203"/>
      <c r="N59" s="203"/>
      <c r="O59" s="203"/>
      <c r="P59" s="203"/>
      <c r="Q59" s="204"/>
      <c r="R59" s="204"/>
    </row>
    <row r="61" spans="1:18" ht="17.399999999999999">
      <c r="A61" s="205" t="s">
        <v>44</v>
      </c>
    </row>
    <row r="62" spans="1:18" ht="13.2">
      <c r="A62" s="187" t="s">
        <v>54</v>
      </c>
      <c r="B62" s="174"/>
      <c r="C62" s="188" t="s">
        <v>55</v>
      </c>
      <c r="E62" s="175" t="s">
        <v>56</v>
      </c>
      <c r="I62" s="175" t="s">
        <v>57</v>
      </c>
      <c r="K62" s="314" t="s">
        <v>58</v>
      </c>
    </row>
    <row r="63" spans="1:18" ht="13.2">
      <c r="A63" s="174"/>
      <c r="C63" s="311" t="s">
        <v>241</v>
      </c>
      <c r="E63" s="311" t="s">
        <v>385</v>
      </c>
      <c r="I63" s="174" t="s">
        <v>82</v>
      </c>
      <c r="K63" s="316" t="s">
        <v>383</v>
      </c>
      <c r="M63" s="185"/>
    </row>
    <row r="64" spans="1:18" ht="15.6">
      <c r="A64" s="208"/>
      <c r="C64" s="311" t="s">
        <v>241</v>
      </c>
      <c r="E64" s="311" t="s">
        <v>386</v>
      </c>
      <c r="G64" s="191"/>
      <c r="I64" s="174" t="s">
        <v>82</v>
      </c>
      <c r="K64" s="316" t="s">
        <v>384</v>
      </c>
    </row>
    <row r="65" spans="1:11" ht="13.2">
      <c r="A65" s="191"/>
      <c r="C65" s="311" t="s">
        <v>387</v>
      </c>
      <c r="E65" s="321" t="s">
        <v>388</v>
      </c>
      <c r="G65" s="191"/>
      <c r="I65" s="311" t="s">
        <v>389</v>
      </c>
      <c r="K65" s="317" t="s">
        <v>390</v>
      </c>
    </row>
    <row r="66" spans="1:11" ht="13.8">
      <c r="C66" s="311" t="s">
        <v>396</v>
      </c>
      <c r="E66" s="321" t="s">
        <v>397</v>
      </c>
      <c r="G66" s="191"/>
      <c r="I66" s="311" t="s">
        <v>87</v>
      </c>
      <c r="K66" s="317" t="s">
        <v>398</v>
      </c>
    </row>
    <row r="67" spans="1:11" ht="13.2">
      <c r="A67" s="191"/>
      <c r="C67" s="311" t="s">
        <v>312</v>
      </c>
      <c r="E67" s="321" t="s">
        <v>313</v>
      </c>
      <c r="G67" s="191"/>
      <c r="I67" s="311" t="s">
        <v>244</v>
      </c>
      <c r="K67" s="316">
        <v>16.100000000000001</v>
      </c>
    </row>
    <row r="68" spans="1:11" ht="13.2">
      <c r="A68" s="191"/>
      <c r="C68" s="311" t="s">
        <v>314</v>
      </c>
      <c r="E68" s="311" t="s">
        <v>362</v>
      </c>
      <c r="G68" s="191"/>
      <c r="I68" s="311" t="s">
        <v>244</v>
      </c>
      <c r="K68" s="316" t="s">
        <v>363</v>
      </c>
    </row>
    <row r="69" spans="1:11" ht="13.8">
      <c r="C69" s="311" t="s">
        <v>258</v>
      </c>
      <c r="E69" s="311" t="s">
        <v>309</v>
      </c>
      <c r="G69" s="191"/>
      <c r="I69" s="311" t="s">
        <v>244</v>
      </c>
      <c r="K69" s="316" t="s">
        <v>359</v>
      </c>
    </row>
    <row r="70" spans="1:11" ht="13.8">
      <c r="C70" s="311" t="s">
        <v>258</v>
      </c>
      <c r="E70" s="311" t="s">
        <v>304</v>
      </c>
      <c r="G70" s="191"/>
      <c r="I70" s="311" t="s">
        <v>179</v>
      </c>
      <c r="K70" s="317" t="s">
        <v>364</v>
      </c>
    </row>
    <row r="71" spans="1:11" ht="13.8">
      <c r="C71" s="311" t="s">
        <v>258</v>
      </c>
      <c r="E71" s="311" t="s">
        <v>257</v>
      </c>
      <c r="G71" s="191"/>
      <c r="I71" s="311" t="s">
        <v>84</v>
      </c>
      <c r="K71" s="317" t="s">
        <v>360</v>
      </c>
    </row>
    <row r="72" spans="1:11" ht="13.8">
      <c r="C72" s="311" t="s">
        <v>314</v>
      </c>
      <c r="E72" s="311" t="s">
        <v>227</v>
      </c>
      <c r="G72" s="191"/>
      <c r="I72" s="311" t="s">
        <v>84</v>
      </c>
      <c r="K72" s="317" t="s">
        <v>361</v>
      </c>
    </row>
    <row r="73" spans="1:11" ht="13.8">
      <c r="C73" s="311" t="s">
        <v>243</v>
      </c>
      <c r="E73" s="321" t="s">
        <v>335</v>
      </c>
      <c r="G73" s="191"/>
      <c r="I73" s="311" t="s">
        <v>244</v>
      </c>
      <c r="K73" s="316" t="s">
        <v>336</v>
      </c>
    </row>
    <row r="74" spans="1:11" ht="13.8">
      <c r="C74" s="311" t="s">
        <v>317</v>
      </c>
      <c r="E74" s="321" t="s">
        <v>86</v>
      </c>
      <c r="G74" s="191"/>
      <c r="I74" s="311" t="s">
        <v>244</v>
      </c>
      <c r="K74" s="316" t="s">
        <v>318</v>
      </c>
    </row>
  </sheetData>
  <sheetProtection selectLockedCells="1"/>
  <mergeCells count="227">
    <mergeCell ref="Q1:R1"/>
    <mergeCell ref="C35:D35"/>
    <mergeCell ref="E35:F35"/>
    <mergeCell ref="G35:H35"/>
    <mergeCell ref="I35:J35"/>
    <mergeCell ref="K35:L35"/>
    <mergeCell ref="M35:N35"/>
    <mergeCell ref="O35:P35"/>
    <mergeCell ref="H31:H32"/>
    <mergeCell ref="J31:J32"/>
    <mergeCell ref="M1:N1"/>
    <mergeCell ref="O1:P1"/>
    <mergeCell ref="A28:A32"/>
    <mergeCell ref="A5:A6"/>
    <mergeCell ref="G1:H1"/>
    <mergeCell ref="D25:D26"/>
    <mergeCell ref="A1:A2"/>
    <mergeCell ref="P31:P32"/>
    <mergeCell ref="E1:F1"/>
    <mergeCell ref="A23:A24"/>
    <mergeCell ref="K1:L1"/>
    <mergeCell ref="I1:J1"/>
    <mergeCell ref="C1:D1"/>
    <mergeCell ref="D17:D18"/>
    <mergeCell ref="D19:D20"/>
    <mergeCell ref="D9:D10"/>
    <mergeCell ref="D11:D12"/>
    <mergeCell ref="F11:F12"/>
    <mergeCell ref="H9:H10"/>
    <mergeCell ref="A7:A8"/>
    <mergeCell ref="A9:A10"/>
    <mergeCell ref="A3:A4"/>
    <mergeCell ref="F19:F20"/>
    <mergeCell ref="F21:F22"/>
    <mergeCell ref="A11:A12"/>
    <mergeCell ref="D3:D4"/>
    <mergeCell ref="A15:A16"/>
    <mergeCell ref="A21:A22"/>
    <mergeCell ref="D5:D6"/>
    <mergeCell ref="D7:D8"/>
    <mergeCell ref="D21:D22"/>
    <mergeCell ref="A45:A46"/>
    <mergeCell ref="D45:D46"/>
    <mergeCell ref="A35:A36"/>
    <mergeCell ref="A25:A26"/>
    <mergeCell ref="A13:A14"/>
    <mergeCell ref="D13:D14"/>
    <mergeCell ref="D15:D16"/>
    <mergeCell ref="D23:D24"/>
    <mergeCell ref="A17:A18"/>
    <mergeCell ref="A19:A20"/>
    <mergeCell ref="D39:D40"/>
    <mergeCell ref="D41:D42"/>
    <mergeCell ref="A55:A56"/>
    <mergeCell ref="A53:A54"/>
    <mergeCell ref="A39:A40"/>
    <mergeCell ref="A41:A42"/>
    <mergeCell ref="A43:A44"/>
    <mergeCell ref="A47:A48"/>
    <mergeCell ref="A49:A50"/>
    <mergeCell ref="A37:A38"/>
    <mergeCell ref="A33:A34"/>
    <mergeCell ref="A51:A52"/>
    <mergeCell ref="F25:F26"/>
    <mergeCell ref="H21:H22"/>
    <mergeCell ref="H23:H24"/>
    <mergeCell ref="L17:L18"/>
    <mergeCell ref="H17:H18"/>
    <mergeCell ref="H3:H4"/>
    <mergeCell ref="H5:H6"/>
    <mergeCell ref="H13:H14"/>
    <mergeCell ref="H15:H16"/>
    <mergeCell ref="H19:H20"/>
    <mergeCell ref="H7:H8"/>
    <mergeCell ref="F3:F4"/>
    <mergeCell ref="H25:H26"/>
    <mergeCell ref="F5:F6"/>
    <mergeCell ref="F13:F14"/>
    <mergeCell ref="F15:F16"/>
    <mergeCell ref="F17:F18"/>
    <mergeCell ref="F7:F8"/>
    <mergeCell ref="H11:H12"/>
    <mergeCell ref="F9:F10"/>
    <mergeCell ref="F23:F24"/>
    <mergeCell ref="L23:L24"/>
    <mergeCell ref="L21:L22"/>
    <mergeCell ref="L3:L4"/>
    <mergeCell ref="L5:L6"/>
    <mergeCell ref="L13:L14"/>
    <mergeCell ref="J7:J8"/>
    <mergeCell ref="J11:J12"/>
    <mergeCell ref="J3:J4"/>
    <mergeCell ref="J5:J6"/>
    <mergeCell ref="L7:L8"/>
    <mergeCell ref="J9:J10"/>
    <mergeCell ref="L11:L12"/>
    <mergeCell ref="L9:L10"/>
    <mergeCell ref="J13:J14"/>
    <mergeCell ref="J15:J16"/>
    <mergeCell ref="L15:L16"/>
    <mergeCell ref="D43:D44"/>
    <mergeCell ref="D31:D32"/>
    <mergeCell ref="D37:D38"/>
    <mergeCell ref="L31:L32"/>
    <mergeCell ref="N31:N32"/>
    <mergeCell ref="N37:N38"/>
    <mergeCell ref="L43:L44"/>
    <mergeCell ref="L39:L40"/>
    <mergeCell ref="L41:L42"/>
    <mergeCell ref="J37:J38"/>
    <mergeCell ref="J39:J40"/>
    <mergeCell ref="F37:F38"/>
    <mergeCell ref="F41:F42"/>
    <mergeCell ref="H43:H44"/>
    <mergeCell ref="J17:J18"/>
    <mergeCell ref="N19:N20"/>
    <mergeCell ref="N21:N22"/>
    <mergeCell ref="L19:L20"/>
    <mergeCell ref="N7:N8"/>
    <mergeCell ref="N9:N10"/>
    <mergeCell ref="N11:N12"/>
    <mergeCell ref="F31:F32"/>
    <mergeCell ref="H45:H46"/>
    <mergeCell ref="J43:J44"/>
    <mergeCell ref="H41:H42"/>
    <mergeCell ref="F39:F40"/>
    <mergeCell ref="H39:H40"/>
    <mergeCell ref="H37:H38"/>
    <mergeCell ref="J41:J42"/>
    <mergeCell ref="F45:F46"/>
    <mergeCell ref="N39:N40"/>
    <mergeCell ref="L37:L38"/>
    <mergeCell ref="L25:L26"/>
    <mergeCell ref="F43:F44"/>
    <mergeCell ref="J19:J20"/>
    <mergeCell ref="J21:J22"/>
    <mergeCell ref="J23:J24"/>
    <mergeCell ref="J25:J26"/>
    <mergeCell ref="P3:P4"/>
    <mergeCell ref="P5:P6"/>
    <mergeCell ref="P7:P8"/>
    <mergeCell ref="P9:P10"/>
    <mergeCell ref="N17:N18"/>
    <mergeCell ref="R3:R4"/>
    <mergeCell ref="R5:R6"/>
    <mergeCell ref="R7:R8"/>
    <mergeCell ref="R9:R10"/>
    <mergeCell ref="R11:R12"/>
    <mergeCell ref="N3:N4"/>
    <mergeCell ref="N5:N6"/>
    <mergeCell ref="N13:N14"/>
    <mergeCell ref="P39:P40"/>
    <mergeCell ref="R23:R24"/>
    <mergeCell ref="R31:R32"/>
    <mergeCell ref="R37:R38"/>
    <mergeCell ref="P37:P38"/>
    <mergeCell ref="P11:P12"/>
    <mergeCell ref="R13:R14"/>
    <mergeCell ref="R15:R16"/>
    <mergeCell ref="R25:R26"/>
    <mergeCell ref="Q35:R35"/>
    <mergeCell ref="R21:R22"/>
    <mergeCell ref="P17:P18"/>
    <mergeCell ref="H55:H56"/>
    <mergeCell ref="L55:L56"/>
    <mergeCell ref="J55:J56"/>
    <mergeCell ref="H53:H54"/>
    <mergeCell ref="J45:J46"/>
    <mergeCell ref="L45:L46"/>
    <mergeCell ref="J47:J48"/>
    <mergeCell ref="D53:D54"/>
    <mergeCell ref="D55:D56"/>
    <mergeCell ref="F53:F54"/>
    <mergeCell ref="F55:F56"/>
    <mergeCell ref="J53:J54"/>
    <mergeCell ref="D51:D52"/>
    <mergeCell ref="F51:F52"/>
    <mergeCell ref="H51:H52"/>
    <mergeCell ref="D47:D48"/>
    <mergeCell ref="D49:D50"/>
    <mergeCell ref="H47:H48"/>
    <mergeCell ref="F47:F48"/>
    <mergeCell ref="N55:N56"/>
    <mergeCell ref="P55:P56"/>
    <mergeCell ref="J51:J52"/>
    <mergeCell ref="L51:L52"/>
    <mergeCell ref="R55:R56"/>
    <mergeCell ref="N53:N54"/>
    <mergeCell ref="P53:P54"/>
    <mergeCell ref="R53:R54"/>
    <mergeCell ref="L47:L48"/>
    <mergeCell ref="L53:L54"/>
    <mergeCell ref="R51:R52"/>
    <mergeCell ref="N51:N52"/>
    <mergeCell ref="P51:P52"/>
    <mergeCell ref="P41:P42"/>
    <mergeCell ref="N49:N50"/>
    <mergeCell ref="P49:P50"/>
    <mergeCell ref="P47:P48"/>
    <mergeCell ref="P43:P44"/>
    <mergeCell ref="R47:R48"/>
    <mergeCell ref="R43:R44"/>
    <mergeCell ref="R41:R42"/>
    <mergeCell ref="S6:S9"/>
    <mergeCell ref="R49:R50"/>
    <mergeCell ref="F49:F50"/>
    <mergeCell ref="H49:H50"/>
    <mergeCell ref="J49:J50"/>
    <mergeCell ref="L49:L50"/>
    <mergeCell ref="N41:N42"/>
    <mergeCell ref="N47:N48"/>
    <mergeCell ref="N43:N44"/>
    <mergeCell ref="N45:N46"/>
    <mergeCell ref="P45:P46"/>
    <mergeCell ref="R45:R46"/>
    <mergeCell ref="N23:N24"/>
    <mergeCell ref="P21:P22"/>
    <mergeCell ref="P25:P26"/>
    <mergeCell ref="P13:P14"/>
    <mergeCell ref="P19:P20"/>
    <mergeCell ref="P23:P24"/>
    <mergeCell ref="N15:N16"/>
    <mergeCell ref="N25:N26"/>
    <mergeCell ref="R17:R18"/>
    <mergeCell ref="R19:R20"/>
    <mergeCell ref="P15:P16"/>
    <mergeCell ref="R39:R40"/>
  </mergeCells>
  <pageMargins left="0.31496062992125984" right="0.15748031496062992" top="0.9055118110236221" bottom="0.55118110236220474" header="0.35433070866141736" footer="0.39370078740157483"/>
  <pageSetup paperSize="9" scale="83" orientation="landscape" horizontalDpi="4294967293" verticalDpi="300" r:id="rId1"/>
  <headerFooter alignWithMargins="0">
    <oddHeader>&amp;L&amp;"Arial Black,Bold"&amp;12Division South Men 
Match1&amp;C&amp;"Arial Black,Bold"&amp;14Midland VeteransTrack and Field League 2013&amp;R&amp;"Arial Black,Bold"&amp;12 May</oddHeader>
    <oddFooter>&amp;L&amp;D&amp;C&amp;F&amp;R&amp;P</oddFooter>
  </headerFooter>
  <rowBreaks count="1" manualBreakCount="1">
    <brk id="34" max="1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29"/>
  </sheetPr>
  <dimension ref="A1:T68"/>
  <sheetViews>
    <sheetView zoomScaleNormal="100" zoomScaleSheetLayoutView="85" workbookViewId="0">
      <selection activeCell="E64" sqref="E64"/>
    </sheetView>
  </sheetViews>
  <sheetFormatPr defaultColWidth="9.109375" defaultRowHeight="13.2"/>
  <cols>
    <col min="1" max="1" width="11.33203125" style="174" customWidth="1"/>
    <col min="2" max="2" width="9.44140625" style="174" bestFit="1" customWidth="1"/>
    <col min="3" max="3" width="15" style="174" customWidth="1"/>
    <col min="4" max="4" width="4" style="174" customWidth="1"/>
    <col min="5" max="5" width="15" style="174" customWidth="1"/>
    <col min="6" max="6" width="4.33203125" style="174" customWidth="1"/>
    <col min="7" max="7" width="15" style="174" customWidth="1"/>
    <col min="8" max="8" width="4.44140625" style="174" customWidth="1"/>
    <col min="9" max="9" width="15" style="174" customWidth="1"/>
    <col min="10" max="10" width="4.33203125" style="174" customWidth="1"/>
    <col min="11" max="11" width="15" style="174" customWidth="1"/>
    <col min="12" max="12" width="4.44140625" style="174" customWidth="1"/>
    <col min="13" max="13" width="15" style="174" customWidth="1"/>
    <col min="14" max="14" width="4.44140625" style="174" customWidth="1"/>
    <col min="15" max="15" width="15" style="174" customWidth="1"/>
    <col min="16" max="16" width="4.33203125" style="174" customWidth="1"/>
    <col min="17" max="17" width="15" style="174" customWidth="1"/>
    <col min="18" max="18" width="4.109375" style="174" customWidth="1"/>
    <col min="19" max="19" width="44.5546875" style="174" customWidth="1"/>
    <col min="20" max="25" width="9.109375" style="174"/>
    <col min="26" max="26" width="5.5546875" style="174" customWidth="1"/>
    <col min="27" max="16384" width="9.109375" style="174"/>
  </cols>
  <sheetData>
    <row r="1" spans="1:20" s="171" customFormat="1" ht="23.25" customHeight="1">
      <c r="A1" s="379" t="s">
        <v>0</v>
      </c>
      <c r="B1" s="126" t="s">
        <v>2</v>
      </c>
      <c r="C1" s="383" t="str">
        <f>'women dec'!C1</f>
        <v>Birchfield</v>
      </c>
      <c r="D1" s="384"/>
      <c r="E1" s="383" t="str">
        <f>'women dec'!E1</f>
        <v>B &amp; R</v>
      </c>
      <c r="F1" s="384"/>
      <c r="G1" s="383" t="str">
        <f>'women dec'!G1</f>
        <v>Droitwich &amp; KSAC</v>
      </c>
      <c r="H1" s="384"/>
      <c r="I1" s="383" t="str">
        <f>'women dec'!I1</f>
        <v>DASH</v>
      </c>
      <c r="J1" s="384"/>
      <c r="K1" s="383" t="str">
        <f>'women dec'!K1</f>
        <v>Halesowen</v>
      </c>
      <c r="L1" s="384"/>
      <c r="M1" s="383" t="str">
        <f>'women dec'!M1</f>
        <v>Sparkhill</v>
      </c>
      <c r="N1" s="384"/>
      <c r="O1" s="383" t="str">
        <f>'women dec'!O1</f>
        <v>Worcester</v>
      </c>
      <c r="P1" s="384"/>
      <c r="Q1" s="383" t="str">
        <f>'women dec'!Q1</f>
        <v>MMAC</v>
      </c>
      <c r="R1" s="384"/>
      <c r="S1" s="385"/>
      <c r="T1" s="385"/>
    </row>
    <row r="2" spans="1:20" ht="16.8" thickBot="1">
      <c r="A2" s="380"/>
      <c r="B2" s="127" t="s">
        <v>1</v>
      </c>
      <c r="C2" s="128" t="str">
        <f>'women dec'!C2</f>
        <v>63 /64 / A</v>
      </c>
      <c r="D2" s="129" t="s">
        <v>10</v>
      </c>
      <c r="E2" s="128" t="str">
        <f>'women dec'!E2</f>
        <v>71/ 72 /N</v>
      </c>
      <c r="F2" s="129" t="s">
        <v>10</v>
      </c>
      <c r="G2" s="128" t="str">
        <f>'women dec'!G2</f>
        <v>73 / 74 /O</v>
      </c>
      <c r="H2" s="129" t="s">
        <v>10</v>
      </c>
      <c r="I2" s="128" t="str">
        <f>'women dec'!I2</f>
        <v>53/ 54 / C</v>
      </c>
      <c r="J2" s="130" t="s">
        <v>10</v>
      </c>
      <c r="K2" s="128" t="str">
        <f>'women dec'!K2</f>
        <v>59 / 60 / P</v>
      </c>
      <c r="L2" s="131" t="s">
        <v>10</v>
      </c>
      <c r="M2" s="128" t="str">
        <f>'women dec'!M2</f>
        <v>151 /152 / S</v>
      </c>
      <c r="N2" s="131" t="s">
        <v>10</v>
      </c>
      <c r="O2" s="128" t="str">
        <f>'women dec'!O2</f>
        <v>61 / 62 / F</v>
      </c>
      <c r="P2" s="132" t="s">
        <v>10</v>
      </c>
      <c r="Q2" s="128" t="str">
        <f>'women dec'!Q2</f>
        <v>85 / 86 / K</v>
      </c>
      <c r="R2" s="133" t="s">
        <v>10</v>
      </c>
      <c r="S2" s="172"/>
      <c r="T2" s="173"/>
    </row>
    <row r="3" spans="1:20" ht="15.75" customHeight="1">
      <c r="A3" s="382" t="str">
        <f>'women dec'!A4</f>
        <v>W60      100m</v>
      </c>
      <c r="B3" s="134" t="s">
        <v>3</v>
      </c>
      <c r="C3" s="124" t="str">
        <f>IF('women dec'!C4=0," ",'women dec'!C4)</f>
        <v xml:space="preserve"> </v>
      </c>
      <c r="D3" s="332" t="str">
        <f>IF((C4&gt;0),VLOOKUP(C3,'Results input'!$J$4:$M$11,4,),"")</f>
        <v/>
      </c>
      <c r="E3" s="124" t="str">
        <f>IF('women dec'!E4=0," ",'women dec'!E4)</f>
        <v>Rita Brownlie</v>
      </c>
      <c r="F3" s="332">
        <f>IF((E4&gt;0),VLOOKUP(E3,'Results input'!$J$4:$M$11,4,),"")</f>
        <v>7</v>
      </c>
      <c r="G3" s="124" t="str">
        <f>IF('women dec'!G4=0," ",'women dec'!G4)</f>
        <v xml:space="preserve"> </v>
      </c>
      <c r="H3" s="332" t="str">
        <f>IF((G4&gt;0),VLOOKUP(G3,'Results input'!$J$4:$M$11,4,),"")</f>
        <v/>
      </c>
      <c r="I3" s="124" t="str">
        <f>IF('women dec'!I4=0," ",'women dec'!I4)</f>
        <v xml:space="preserve"> </v>
      </c>
      <c r="J3" s="332" t="str">
        <f>IF((I4&gt;0),VLOOKUP(I3,'Results input'!$J$4:$M$11,4,),"")</f>
        <v/>
      </c>
      <c r="K3" s="124" t="str">
        <f>IF('women dec'!K4=0," ",'women dec'!K4)</f>
        <v>Rosemary Chrimes</v>
      </c>
      <c r="L3" s="332">
        <f>IF((K4&gt;0),VLOOKUP(K3,'Results input'!$J$4:$M$11,4,),"")</f>
        <v>5</v>
      </c>
      <c r="M3" s="124" t="str">
        <f>IF('women dec'!M4=0," ",'women dec'!M4)</f>
        <v>Gill Millicheap</v>
      </c>
      <c r="N3" s="332">
        <f>IF((M4&gt;0),VLOOKUP(M3,'Results input'!$J$4:$M$11,4,),"")</f>
        <v>8</v>
      </c>
      <c r="O3" s="124" t="str">
        <f>IF('women dec'!O4=0," ",'women dec'!O4)</f>
        <v>Rebecca Hambrook</v>
      </c>
      <c r="P3" s="332">
        <f>IF((O4&gt;0),VLOOKUP(O3,'Results input'!$J$4:$M$11,4,),"")</f>
        <v>6</v>
      </c>
      <c r="Q3" s="124" t="str">
        <f>IF('women dec'!Q4=0," ",'women dec'!Q4)</f>
        <v xml:space="preserve"> </v>
      </c>
      <c r="R3" s="332" t="str">
        <f>IF((Q4&gt;0),VLOOKUP(Q3,'Results input'!$J$4:$M$11,4,),"")</f>
        <v/>
      </c>
    </row>
    <row r="4" spans="1:20" ht="17.25" customHeight="1" thickBot="1">
      <c r="A4" s="382"/>
      <c r="B4" s="136" t="s">
        <v>4</v>
      </c>
      <c r="C4" s="137">
        <f>IF(ISNA(VLOOKUP(C3,'Results input'!$J$4:$L$11,3,FALSE)),0,VLOOKUP(C3,'Results input'!$J$4:$L$11,3,FALSE))</f>
        <v>0</v>
      </c>
      <c r="D4" s="333"/>
      <c r="E4" s="137">
        <f>IF(ISNA(VLOOKUP(E3,'Results input'!$J$4:$L$11,3,FALSE)),0,VLOOKUP(E3,'Results input'!$J$4:$L$11,3,FALSE))</f>
        <v>20.5</v>
      </c>
      <c r="F4" s="333"/>
      <c r="G4" s="137">
        <f>IF(ISNA(VLOOKUP(G3,'Results input'!$J$4:$L$11,3,FALSE)),0,VLOOKUP(G3,'Results input'!$J$4:$L$11,3,FALSE))</f>
        <v>0</v>
      </c>
      <c r="H4" s="333"/>
      <c r="I4" s="137">
        <f>IF(ISNA(VLOOKUP(I3,'Results input'!$J$4:$L$11,3,FALSE)),0,VLOOKUP(I3,'Results input'!$J$4:$L$11,3,FALSE))</f>
        <v>0</v>
      </c>
      <c r="J4" s="333"/>
      <c r="K4" s="137">
        <f>IF(ISNA(VLOOKUP(K3,'Results input'!$J$4:$L$11,3,FALSE)),0,VLOOKUP(K3,'Results input'!$J$4:$L$11,3,FALSE))</f>
        <v>21.1</v>
      </c>
      <c r="L4" s="333"/>
      <c r="M4" s="137">
        <f>IF(ISNA(VLOOKUP(M3,'Results input'!$J$4:$L$11,3,FALSE)),0,VLOOKUP(M3,'Results input'!$J$4:$L$11,3,FALSE))</f>
        <v>18.5</v>
      </c>
      <c r="N4" s="333"/>
      <c r="O4" s="137">
        <f>IF(ISNA(VLOOKUP(O3,'Results input'!$J$4:$L$11,3,FALSE)),0,VLOOKUP(O3,'Results input'!$J$4:$L$11,3,FALSE))</f>
        <v>20.7</v>
      </c>
      <c r="P4" s="333"/>
      <c r="Q4" s="137">
        <f>IF(ISNA(VLOOKUP(Q3,'Results input'!$J$4:$L$11,3,FALSE)),0,VLOOKUP(Q3,'Results input'!$J$4:$L$11,3,FALSE))</f>
        <v>0</v>
      </c>
      <c r="R4" s="333"/>
    </row>
    <row r="5" spans="1:20" ht="15" customHeight="1">
      <c r="A5" s="381" t="str">
        <f>'women dec'!A5</f>
        <v>W50      100m</v>
      </c>
      <c r="B5" s="134" t="s">
        <v>3</v>
      </c>
      <c r="C5" s="124" t="str">
        <f>IF('women dec'!C5=0," ",'women dec'!C5)</f>
        <v>Viv Bonner</v>
      </c>
      <c r="D5" s="332">
        <f>IF((C6&gt;0),VLOOKUP(C5,'Results input'!$J$14:$M$21,4,),"")</f>
        <v>8</v>
      </c>
      <c r="E5" s="124" t="str">
        <f>IF('women dec'!E5=0," ",'women dec'!E5)</f>
        <v>Julie Wakelam</v>
      </c>
      <c r="F5" s="332">
        <f>IF((E6&gt;0),VLOOKUP(E5,'Results input'!$J$14:$M$21,4,),"")</f>
        <v>5</v>
      </c>
      <c r="G5" s="124" t="str">
        <f>IF('women dec'!G5=0," ",'women dec'!G5)</f>
        <v xml:space="preserve"> </v>
      </c>
      <c r="H5" s="332" t="str">
        <f>IF((G6&gt;0),VLOOKUP(G5,'Results input'!$J$14:$M$21,4,),"")</f>
        <v/>
      </c>
      <c r="I5" s="124" t="str">
        <f>IF('women dec'!I5=0," ",'women dec'!I5)</f>
        <v>Elaine Restorick</v>
      </c>
      <c r="J5" s="332">
        <f>IF((I6&gt;0),VLOOKUP(I5,'Results input'!$J$14:$M$21,4,),"")</f>
        <v>7</v>
      </c>
      <c r="K5" s="124" t="str">
        <f>IF('women dec'!K5=0," ",'women dec'!K5)</f>
        <v>Liz Tindle</v>
      </c>
      <c r="L5" s="332">
        <f>IF((K6&gt;0),VLOOKUP(K5,'Results input'!$J$14:$M$21,4,),"")</f>
        <v>6</v>
      </c>
      <c r="M5" s="124" t="str">
        <f>IF('women dec'!M5=0," ",'women dec'!M5)</f>
        <v xml:space="preserve"> </v>
      </c>
      <c r="N5" s="332" t="str">
        <f>IF((M6&gt;0),VLOOKUP(M5,'Results input'!$J$14:$M$21,4,),"")</f>
        <v/>
      </c>
      <c r="O5" s="124" t="str">
        <f>IF('women dec'!O5=0," ",'women dec'!O5)</f>
        <v>Ros Townsend Hope</v>
      </c>
      <c r="P5" s="332">
        <f>IF((O6&gt;0),VLOOKUP(O5,'Results input'!$J$14:$M$21,4,),"")</f>
        <v>4</v>
      </c>
      <c r="Q5" s="124" t="str">
        <f>IF('women dec'!Q5=0," ",'women dec'!Q5)</f>
        <v xml:space="preserve"> </v>
      </c>
      <c r="R5" s="332" t="str">
        <f>IF((Q6&gt;0),VLOOKUP(Q5,'Results input'!$J$14:$M$21,4,),"")</f>
        <v/>
      </c>
    </row>
    <row r="6" spans="1:20" ht="16.5" customHeight="1" thickBot="1">
      <c r="A6" s="382"/>
      <c r="B6" s="136" t="s">
        <v>4</v>
      </c>
      <c r="C6" s="137">
        <f>IF(ISNA(VLOOKUP(C5,'Results input'!$J$14:$L$21,3,FALSE)),0,VLOOKUP(C5,'Results input'!$J$14:$L$21,3,FALSE))</f>
        <v>14.7</v>
      </c>
      <c r="D6" s="333"/>
      <c r="E6" s="137">
        <f>IF(ISNA(VLOOKUP(E5,'Results input'!$J$14:$L$21,3,FALSE)),0,VLOOKUP(E5,'Results input'!$J$14:$L$21,3,FALSE))</f>
        <v>16.899999999999999</v>
      </c>
      <c r="F6" s="333"/>
      <c r="G6" s="137">
        <f>IF(ISNA(VLOOKUP(G5,'Results input'!$J$14:$L$21,3,FALSE)),0,VLOOKUP(G5,'Results input'!$J$14:$L$21,3,FALSE))</f>
        <v>0</v>
      </c>
      <c r="H6" s="333"/>
      <c r="I6" s="137">
        <f>IF(ISNA(VLOOKUP(I5,'Results input'!$J$14:$L$21,3,FALSE)),0,VLOOKUP(I5,'Results input'!$J$14:$L$21,3,FALSE))</f>
        <v>16.5</v>
      </c>
      <c r="J6" s="333"/>
      <c r="K6" s="137">
        <f>IF(ISNA(VLOOKUP(K5,'Results input'!$J$14:$L$21,3,FALSE)),0,VLOOKUP(K5,'Results input'!$J$14:$L$21,3,FALSE))</f>
        <v>16.7</v>
      </c>
      <c r="L6" s="333"/>
      <c r="M6" s="137">
        <f>IF(ISNA(VLOOKUP(M5,'Results input'!$J$14:$L$21,3,FALSE)),0,VLOOKUP(M5,'Results input'!$J$14:$L$21,3,FALSE))</f>
        <v>0</v>
      </c>
      <c r="N6" s="333"/>
      <c r="O6" s="137">
        <f>IF(ISNA(VLOOKUP(O5,'Results input'!$J$14:$L$21,3,FALSE)),0,VLOOKUP(O5,'Results input'!$J$14:$L$21,3,FALSE))</f>
        <v>17.8</v>
      </c>
      <c r="P6" s="333"/>
      <c r="Q6" s="137">
        <f>IF(ISNA(VLOOKUP(Q5,'Results input'!$J$14:$L$21,3,FALSE)),0,VLOOKUP(Q5,'Results input'!$J$14:$L$21,3,FALSE))</f>
        <v>0</v>
      </c>
      <c r="R6" s="333"/>
    </row>
    <row r="7" spans="1:20" ht="15" customHeight="1">
      <c r="A7" s="381" t="str">
        <f>'women dec'!A6</f>
        <v>W40      100m</v>
      </c>
      <c r="B7" s="134" t="s">
        <v>3</v>
      </c>
      <c r="C7" s="124" t="str">
        <f>IF('women dec'!C6=0," ",'women dec'!C6)</f>
        <v>Judy Johnson</v>
      </c>
      <c r="D7" s="332">
        <f>IF((C8&gt;0),VLOOKUP(C7,'Results input'!$J$24:$M$31,4,),"")</f>
        <v>6</v>
      </c>
      <c r="E7" s="124" t="str">
        <f>IF('women dec'!E6=0," ",'women dec'!E6)</f>
        <v>Debbie Ricci</v>
      </c>
      <c r="F7" s="332">
        <f>IF((E8&gt;0),VLOOKUP(E7,'Results input'!$J$24:$M$31,4,),"")</f>
        <v>7</v>
      </c>
      <c r="G7" s="124" t="str">
        <f>IF('women dec'!G6=0," ",'women dec'!G6)</f>
        <v>Kate Murdoch</v>
      </c>
      <c r="H7" s="332">
        <f>IF((G8&gt;0),VLOOKUP(G7,'Results input'!$J$24:$M$31,4,),"")</f>
        <v>8</v>
      </c>
      <c r="I7" s="124" t="str">
        <f>IF('women dec'!I6=0," ",'women dec'!I6)</f>
        <v xml:space="preserve"> </v>
      </c>
      <c r="J7" s="332" t="str">
        <f>IF((I8&gt;0),VLOOKUP(I7,'Results input'!$J$24:$M$31,4,),"")</f>
        <v/>
      </c>
      <c r="K7" s="124" t="str">
        <f>IF('women dec'!K6=0," ",'women dec'!K6)</f>
        <v>Julie Dale</v>
      </c>
      <c r="L7" s="332">
        <f>IF((K8&gt;0),VLOOKUP(K7,'Results input'!$J$24:$M$31,4,),"")</f>
        <v>5</v>
      </c>
      <c r="M7" s="124" t="str">
        <f>IF('women dec'!M6=0," ",'women dec'!M6)</f>
        <v xml:space="preserve"> </v>
      </c>
      <c r="N7" s="332" t="str">
        <f>IF((M8&gt;0),VLOOKUP(M7,'Results input'!$J$24:$M$31,4,),"")</f>
        <v/>
      </c>
      <c r="O7" s="124" t="str">
        <f>IF('women dec'!O6=0," ",'women dec'!O6)</f>
        <v>Ruth Bird</v>
      </c>
      <c r="P7" s="332">
        <f>IF((O8&gt;0),VLOOKUP(O7,'Results input'!$J$24:$M$31,4,),"")</f>
        <v>4</v>
      </c>
      <c r="Q7" s="124" t="str">
        <f>IF('women dec'!Q6=0," ",'women dec'!Q6)</f>
        <v xml:space="preserve"> </v>
      </c>
      <c r="R7" s="332" t="str">
        <f>IF((Q8&gt;0),VLOOKUP(Q7,'Results input'!$J$24:$M$31,4,),"")</f>
        <v/>
      </c>
    </row>
    <row r="8" spans="1:20" ht="16.5" customHeight="1" thickBot="1">
      <c r="A8" s="382"/>
      <c r="B8" s="136" t="s">
        <v>4</v>
      </c>
      <c r="C8" s="137">
        <f>IF(ISNA(VLOOKUP(C7,'Results input'!$J$24:$L$31,3,FALSE)),0,VLOOKUP(C7,'Results input'!$J$24:$L$31,3,FALSE))</f>
        <v>15.7</v>
      </c>
      <c r="D8" s="333"/>
      <c r="E8" s="137">
        <f>IF(ISNA(VLOOKUP(E7,'Results input'!$J$24:$L$31,3,FALSE)),0,VLOOKUP(E7,'Results input'!$J$24:$L$31,3,FALSE))</f>
        <v>15.3</v>
      </c>
      <c r="F8" s="333"/>
      <c r="G8" s="137">
        <f>IF(ISNA(VLOOKUP(G7,'Results input'!$J$24:$L$31,3,FALSE)),0,VLOOKUP(G7,'Results input'!$J$24:$L$31,3,FALSE))</f>
        <v>14.3</v>
      </c>
      <c r="H8" s="333"/>
      <c r="I8" s="137">
        <f>IF(ISNA(VLOOKUP(I7,'Results input'!$J$24:$L$31,3,FALSE)),0,VLOOKUP(I7,'Results input'!$J$24:$L$31,3,FALSE))</f>
        <v>0</v>
      </c>
      <c r="J8" s="333"/>
      <c r="K8" s="137">
        <f>IF(ISNA(VLOOKUP(K7,'Results input'!$J$24:$L$31,3,FALSE)),0,VLOOKUP(K7,'Results input'!$J$24:$L$31,3,FALSE))</f>
        <v>15.9</v>
      </c>
      <c r="L8" s="333"/>
      <c r="M8" s="137">
        <f>IF(ISNA(VLOOKUP(M7,'Results input'!$J$24:$L$31,3,FALSE)),0,VLOOKUP(M7,'Results input'!$J$24:$L$31,3,FALSE))</f>
        <v>0</v>
      </c>
      <c r="N8" s="333"/>
      <c r="O8" s="137">
        <f>IF(ISNA(VLOOKUP(O7,'Results input'!$J$24:$L$31,3,FALSE)),0,VLOOKUP(O7,'Results input'!$J$24:$L$31,3,FALSE))</f>
        <v>17.2</v>
      </c>
      <c r="P8" s="333"/>
      <c r="Q8" s="137">
        <f>IF(ISNA(VLOOKUP(Q7,'Results input'!$J$24:$L$31,3,FALSE)),0,VLOOKUP(Q7,'Results input'!$J$24:$L$31,3,FALSE))</f>
        <v>0</v>
      </c>
      <c r="R8" s="333"/>
      <c r="S8" s="331" t="s">
        <v>81</v>
      </c>
    </row>
    <row r="9" spans="1:20" ht="15" customHeight="1">
      <c r="A9" s="381" t="str">
        <f>'women dec'!A7</f>
        <v>W35      100m</v>
      </c>
      <c r="B9" s="134" t="s">
        <v>3</v>
      </c>
      <c r="C9" s="124" t="str">
        <f>IF('women dec'!C7=0," ",'women dec'!C7)</f>
        <v>Julie Rogers</v>
      </c>
      <c r="D9" s="332">
        <f>IF((C10&gt;0),VLOOKUP(C9,'Results input'!$J$34:$M$41,4,),"")</f>
        <v>7</v>
      </c>
      <c r="E9" s="124" t="str">
        <f>IF('women dec'!E7=0," ",'women dec'!E7)</f>
        <v>Yasmine Al-Daftary</v>
      </c>
      <c r="F9" s="332">
        <f>IF((E10&gt;0),VLOOKUP(E9,'Results input'!$J$34:$M$41,4,),"")</f>
        <v>5</v>
      </c>
      <c r="G9" s="124" t="str">
        <f>IF('women dec'!G7=0," ",'women dec'!G7)</f>
        <v xml:space="preserve"> </v>
      </c>
      <c r="H9" s="332" t="str">
        <f>IF((G10&gt;0),VLOOKUP(G9,'Results input'!$J$34:$M$41,4,),"")</f>
        <v/>
      </c>
      <c r="I9" s="124" t="str">
        <f>IF('women dec'!I7=0," ",'women dec'!I7)</f>
        <v xml:space="preserve"> </v>
      </c>
      <c r="J9" s="332" t="str">
        <f>IF((I10&gt;0),VLOOKUP(I9,'Results input'!$J$34:$M$41,4,),"")</f>
        <v/>
      </c>
      <c r="K9" s="124" t="str">
        <f>IF('women dec'!K7=0," ",'women dec'!K7)</f>
        <v>Sally Spencer</v>
      </c>
      <c r="L9" s="332">
        <f>IF((K10&gt;0),VLOOKUP(K9,'Results input'!$J$34:$M$41,4,),"")</f>
        <v>4</v>
      </c>
      <c r="M9" s="124" t="str">
        <f>IF('women dec'!M7=0," ",'women dec'!M7)</f>
        <v>Megan Harris</v>
      </c>
      <c r="N9" s="332">
        <f>IF((M10&gt;0),VLOOKUP(M9,'Results input'!$J$34:$M$41,4,),"")</f>
        <v>6</v>
      </c>
      <c r="O9" s="124" t="str">
        <f>IF('women dec'!O7=0," ",'women dec'!O7)</f>
        <v>Cat Goulder- Davies</v>
      </c>
      <c r="P9" s="332">
        <f>IF((O10&gt;0),VLOOKUP(O9,'Results input'!$J$34:$M$41,4,),"")</f>
        <v>8</v>
      </c>
      <c r="Q9" s="124" t="str">
        <f>IF('women dec'!Q7=0," ",'women dec'!Q7)</f>
        <v xml:space="preserve"> </v>
      </c>
      <c r="R9" s="332" t="str">
        <f>IF((Q10&gt;0),VLOOKUP(Q9,'Results input'!$J$34:$M$41,4,),"")</f>
        <v/>
      </c>
      <c r="S9" s="331"/>
    </row>
    <row r="10" spans="1:20" ht="16.5" customHeight="1" thickBot="1">
      <c r="A10" s="382"/>
      <c r="B10" s="136" t="s">
        <v>4</v>
      </c>
      <c r="C10" s="137">
        <f>IF(ISNA(VLOOKUP(C9,'Results input'!$J$34:$L$41,3,FALSE)),0,VLOOKUP(C9,'Results input'!$J$34:$L$41,3,FALSE))</f>
        <v>14.8</v>
      </c>
      <c r="D10" s="333"/>
      <c r="E10" s="137">
        <f>IF(ISNA(VLOOKUP(E9,'Results input'!$J$34:$L$41,3,FALSE)),0,VLOOKUP(E9,'Results input'!$J$34:$L$41,3,FALSE))</f>
        <v>16.100000000000001</v>
      </c>
      <c r="F10" s="333"/>
      <c r="G10" s="137">
        <f>IF(ISNA(VLOOKUP(G9,'Results input'!$J$34:$L$41,3,FALSE)),0,VLOOKUP(G9,'Results input'!$J$34:$L$41,3,FALSE))</f>
        <v>0</v>
      </c>
      <c r="H10" s="333"/>
      <c r="I10" s="137">
        <f>IF(ISNA(VLOOKUP(I9,'Results input'!$J$34:$L$41,3,FALSE)),0,VLOOKUP(I9,'Results input'!$J$34:$L$41,3,FALSE))</f>
        <v>0</v>
      </c>
      <c r="J10" s="333"/>
      <c r="K10" s="137">
        <f>IF(ISNA(VLOOKUP(K9,'Results input'!$J$34:$L$41,3,FALSE)),0,VLOOKUP(K9,'Results input'!$J$34:$L$41,3,FALSE))</f>
        <v>16.3</v>
      </c>
      <c r="L10" s="333"/>
      <c r="M10" s="137">
        <f>IF(ISNA(VLOOKUP(M9,'Results input'!$J$34:$L$41,3,FALSE)),0,VLOOKUP(M9,'Results input'!$J$34:$L$41,3,FALSE))</f>
        <v>15.7</v>
      </c>
      <c r="N10" s="333"/>
      <c r="O10" s="137">
        <f>IF(ISNA(VLOOKUP(O9,'Results input'!$J$34:$L$41,3,FALSE)),0,VLOOKUP(O9,'Results input'!$J$34:$L$41,3,FALSE))</f>
        <v>14.1</v>
      </c>
      <c r="P10" s="333"/>
      <c r="Q10" s="137">
        <f>IF(ISNA(VLOOKUP(Q9,'Results input'!$J$34:$L$41,3,FALSE)),0,VLOOKUP(Q9,'Results input'!$J$34:$L$41,3,FALSE))</f>
        <v>0</v>
      </c>
      <c r="R10" s="333"/>
      <c r="S10" s="331"/>
    </row>
    <row r="11" spans="1:20" ht="12.75" customHeight="1">
      <c r="A11" s="381" t="str">
        <f>'women dec'!A8</f>
        <v>W35      400m</v>
      </c>
      <c r="B11" s="134" t="s">
        <v>3</v>
      </c>
      <c r="C11" s="124" t="str">
        <f>IF('women dec'!C8=0," ",'women dec'!C8)</f>
        <v xml:space="preserve"> </v>
      </c>
      <c r="D11" s="332" t="str">
        <f>IF((C12&gt;0),VLOOKUP(C11,'Results input'!$J$44:$M$51,4,),"")</f>
        <v/>
      </c>
      <c r="E11" s="124" t="str">
        <f>IF('women dec'!E8=0," ",'women dec'!E8)</f>
        <v>Karen Riley</v>
      </c>
      <c r="F11" s="332">
        <f>IF((E12&gt;0),VLOOKUP(E11,'Results input'!$J$44:$M$51,4,),"")</f>
        <v>8</v>
      </c>
      <c r="G11" s="124" t="str">
        <f>IF('women dec'!G8=0," ",'women dec'!G8)</f>
        <v xml:space="preserve"> </v>
      </c>
      <c r="H11" s="332" t="str">
        <f>IF((G12&gt;0),VLOOKUP(G11,'Results input'!$J$44:$M$51,4,),"")</f>
        <v/>
      </c>
      <c r="I11" s="124" t="str">
        <f>IF('women dec'!I8=0," ",'women dec'!I8)</f>
        <v xml:space="preserve"> </v>
      </c>
      <c r="J11" s="332" t="str">
        <f>IF((I12&gt;0),VLOOKUP(I11,'Results input'!$J$44:$M$51,4,),"")</f>
        <v/>
      </c>
      <c r="K11" s="124" t="str">
        <f>IF('women dec'!K8=0," ",'women dec'!K8)</f>
        <v>Sam Morton</v>
      </c>
      <c r="L11" s="332">
        <f>IF((K12&gt;0),VLOOKUP(K11,'Results input'!$J$44:$M$51,4,),"")</f>
        <v>7</v>
      </c>
      <c r="M11" s="124" t="str">
        <f>IF('women dec'!M8=0," ",'women dec'!M8)</f>
        <v>Stella Denniss</v>
      </c>
      <c r="N11" s="332">
        <f>IF((M12&gt;0),VLOOKUP(M11,'Results input'!$J$44:$M$51,4,),"")</f>
        <v>5</v>
      </c>
      <c r="O11" s="124" t="str">
        <f>IF('women dec'!O8=0," ",'women dec'!O8)</f>
        <v>Becky Freeman</v>
      </c>
      <c r="P11" s="332">
        <f>IF((O12&gt;0),VLOOKUP(O11,'Results input'!$J$44:$M$51,4,),"")</f>
        <v>6</v>
      </c>
      <c r="Q11" s="124" t="str">
        <f>IF('women dec'!Q8=0," ",'women dec'!Q8)</f>
        <v xml:space="preserve"> </v>
      </c>
      <c r="R11" s="332" t="str">
        <f>IF((Q12&gt;0),VLOOKUP(Q11,'Results input'!$J$44:$M$51,4,),"")</f>
        <v/>
      </c>
      <c r="S11" s="331"/>
    </row>
    <row r="12" spans="1:20" ht="16.5" customHeight="1" thickBot="1">
      <c r="A12" s="382"/>
      <c r="B12" s="136" t="s">
        <v>4</v>
      </c>
      <c r="C12" s="137">
        <f>IF(ISNA(VLOOKUP(C11,'Results input'!$J$44:$L$51,3,FALSE)),0,VLOOKUP(C11,'Results input'!$J$44:$L$51,3,FALSE))</f>
        <v>0</v>
      </c>
      <c r="D12" s="333"/>
      <c r="E12" s="137">
        <f>IF(ISNA(VLOOKUP(E11,'Results input'!$J$44:$L$51,3,FALSE)),0,VLOOKUP(E11,'Results input'!$J$44:$L$51,3,FALSE))</f>
        <v>73</v>
      </c>
      <c r="F12" s="333"/>
      <c r="G12" s="137">
        <f>IF(ISNA(VLOOKUP(G11,'Results input'!$J$44:$L$51,3,FALSE)),0,VLOOKUP(G11,'Results input'!$J$44:$L$51,3,FALSE))</f>
        <v>0</v>
      </c>
      <c r="H12" s="333"/>
      <c r="I12" s="137">
        <f>IF(ISNA(VLOOKUP(I11,'Results input'!$J$44:$L$51,3,FALSE)),0,VLOOKUP(I11,'Results input'!$J$44:$L$51,3,FALSE))</f>
        <v>0</v>
      </c>
      <c r="J12" s="333"/>
      <c r="K12" s="137">
        <f>IF(ISNA(VLOOKUP(K11,'Results input'!$J$44:$L$51,3,FALSE)),0,VLOOKUP(K11,'Results input'!$J$44:$L$51,3,FALSE))</f>
        <v>73</v>
      </c>
      <c r="L12" s="333"/>
      <c r="M12" s="137">
        <f>IF(ISNA(VLOOKUP(M11,'Results input'!$J$44:$L$51,3,FALSE)),0,VLOOKUP(M11,'Results input'!$J$44:$L$51,3,FALSE))</f>
        <v>81</v>
      </c>
      <c r="N12" s="333"/>
      <c r="O12" s="137">
        <f>IF(ISNA(VLOOKUP(O11,'Results input'!$J$44:$L$51,3,FALSE)),0,VLOOKUP(O11,'Results input'!$J$44:$L$51,3,FALSE))</f>
        <v>74</v>
      </c>
      <c r="P12" s="333"/>
      <c r="Q12" s="137">
        <f>IF(ISNA(VLOOKUP(Q11,'Results input'!$J$44:$L$51,3,FALSE)),0,VLOOKUP(Q11,'Results input'!$J$44:$L$51,3,FALSE))</f>
        <v>0</v>
      </c>
      <c r="R12" s="333"/>
    </row>
    <row r="13" spans="1:20" ht="15.75" customHeight="1">
      <c r="A13" s="381" t="str">
        <f>'women dec'!A9</f>
        <v>W40      400m</v>
      </c>
      <c r="B13" s="134" t="s">
        <v>3</v>
      </c>
      <c r="C13" s="124" t="str">
        <f>IF('women dec'!C9=0," ",'women dec'!C9)</f>
        <v>Julie Rogers</v>
      </c>
      <c r="D13" s="332">
        <f>IF((C14&gt;0),VLOOKUP(C13,'Results input'!$J$54:$M$61,4,),"")</f>
        <v>8</v>
      </c>
      <c r="E13" s="124" t="str">
        <f>IF('women dec'!E9=0," ",'women dec'!E9)</f>
        <v>Debbie Ricci</v>
      </c>
      <c r="F13" s="332">
        <f>IF((E14&gt;0),VLOOKUP(E13,'Results input'!$J$54:$M$61,4,),"")</f>
        <v>6</v>
      </c>
      <c r="G13" s="124" t="str">
        <f>IF('women dec'!G9=0," ",'women dec'!G9)</f>
        <v>Kate Murdoch</v>
      </c>
      <c r="H13" s="332" t="str">
        <f>IF((G14&gt;0),VLOOKUP(G13,'Results input'!$J$54:$M$61,4,),"")</f>
        <v/>
      </c>
      <c r="I13" s="124" t="str">
        <f>IF('women dec'!I9=0," ",'women dec'!I9)</f>
        <v>Elaine Restorick</v>
      </c>
      <c r="J13" s="332" t="str">
        <f>IF((I14&gt;0),VLOOKUP(I13,'Results input'!$J$54:$M$61,4,),"")</f>
        <v/>
      </c>
      <c r="K13" s="124" t="str">
        <f>IF('women dec'!K9=0," ",'women dec'!K9)</f>
        <v>Julie Dale</v>
      </c>
      <c r="L13" s="332">
        <f>IF((K14&gt;0),VLOOKUP(K13,'Results input'!$J$54:$M$61,4,),"")</f>
        <v>7</v>
      </c>
      <c r="M13" s="124" t="str">
        <f>IF('women dec'!M9=0," ",'women dec'!M9)</f>
        <v>Manisha Parmar</v>
      </c>
      <c r="N13" s="332">
        <f>IF((M14&gt;0),VLOOKUP(M13,'Results input'!$J$54:$M$61,4,),"")</f>
        <v>4</v>
      </c>
      <c r="O13" s="124" t="str">
        <f>IF('women dec'!O9=0," ",'women dec'!O9)</f>
        <v>Tracy Miles</v>
      </c>
      <c r="P13" s="332">
        <f>IF((O14&gt;0),VLOOKUP(O13,'Results input'!$J$54:$M$61,4,),"")</f>
        <v>5</v>
      </c>
      <c r="Q13" s="124" t="str">
        <f>IF('women dec'!Q9=0," ",'women dec'!Q9)</f>
        <v xml:space="preserve"> </v>
      </c>
      <c r="R13" s="332" t="str">
        <f>IF((Q14&gt;0),VLOOKUP(Q13,'Results input'!$J$54:$M$61,4,),"")</f>
        <v/>
      </c>
    </row>
    <row r="14" spans="1:20" ht="15.75" customHeight="1" thickBot="1">
      <c r="A14" s="382"/>
      <c r="B14" s="136" t="s">
        <v>4</v>
      </c>
      <c r="C14" s="137">
        <f>IF(ISNA(VLOOKUP(C13,'Results input'!$J$54:$L$61,3,FALSE)),0,VLOOKUP(C13,'Results input'!$J$54:$L$61,3,FALSE))</f>
        <v>67.7</v>
      </c>
      <c r="D14" s="333"/>
      <c r="E14" s="137">
        <f>IF(ISNA(VLOOKUP(E13,'Results input'!$J$54:$L$61,3,FALSE)),0,VLOOKUP(E13,'Results input'!$J$54:$L$61,3,FALSE))</f>
        <v>77.8</v>
      </c>
      <c r="F14" s="333"/>
      <c r="G14" s="137">
        <f>IF(ISNA(VLOOKUP(G13,'Results input'!$J$54:$L$61,3,FALSE)),0,VLOOKUP(G13,'Results input'!$J$54:$L$61,3,FALSE))</f>
        <v>0</v>
      </c>
      <c r="H14" s="333"/>
      <c r="I14" s="137">
        <f>IF(ISNA(VLOOKUP(I13,'Results input'!$J$54:$L$61,3,FALSE)),0,VLOOKUP(I13,'Results input'!$J$54:$L$61,3,FALSE))</f>
        <v>0</v>
      </c>
      <c r="J14" s="333"/>
      <c r="K14" s="137">
        <f>IF(ISNA(VLOOKUP(K13,'Results input'!$J$54:$L$61,3,FALSE)),0,VLOOKUP(K13,'Results input'!$J$54:$L$61,3,FALSE))</f>
        <v>75.599999999999994</v>
      </c>
      <c r="L14" s="333"/>
      <c r="M14" s="137">
        <f>IF(ISNA(VLOOKUP(M13,'Results input'!$J$54:$L$61,3,FALSE)),0,VLOOKUP(M13,'Results input'!$J$54:$L$61,3,FALSE))</f>
        <v>102.1</v>
      </c>
      <c r="N14" s="333"/>
      <c r="O14" s="137">
        <f>IF(ISNA(VLOOKUP(O13,'Results input'!$J$54:$L$61,3,FALSE)),0,VLOOKUP(O13,'Results input'!$J$54:$L$61,3,FALSE))</f>
        <v>81.400000000000006</v>
      </c>
      <c r="P14" s="333"/>
      <c r="Q14" s="137">
        <f>IF(ISNA(VLOOKUP(Q13,'Results input'!$J$54:$L$61,3,FALSE)),0,VLOOKUP(Q13,'Results input'!$J$54:$L$61,3,FALSE))</f>
        <v>0</v>
      </c>
      <c r="R14" s="333"/>
    </row>
    <row r="15" spans="1:20" ht="15" customHeight="1">
      <c r="A15" s="381" t="str">
        <f>'women dec'!A10</f>
        <v>W60      400m</v>
      </c>
      <c r="B15" s="134" t="s">
        <v>3</v>
      </c>
      <c r="C15" s="124" t="str">
        <f>IF('women dec'!C10=0,"",'women dec'!C10)</f>
        <v>Viv Bonner</v>
      </c>
      <c r="D15" s="332">
        <f>IF((C16&gt;0),VLOOKUP(C15,'Results input'!$J$64:$M$71,4,),"")</f>
        <v>7</v>
      </c>
      <c r="E15" s="124" t="str">
        <f>IF('women dec'!E10=0,"",'women dec'!E10)</f>
        <v>Rita Brownlie</v>
      </c>
      <c r="F15" s="332">
        <f>IF((E16&gt;0),VLOOKUP(E15,'Results input'!$J$64:$M$71,4,),"")</f>
        <v>4</v>
      </c>
      <c r="G15" s="124" t="str">
        <f>IF('women dec'!G10=0,"",'women dec'!G10)</f>
        <v/>
      </c>
      <c r="H15" s="332" t="str">
        <f>IF((G16&gt;0),VLOOKUP(G15,'Results input'!$J$64:$M$71,4,),"")</f>
        <v/>
      </c>
      <c r="I15" s="124" t="str">
        <f>IF('women dec'!I10=0,"",'women dec'!I10)</f>
        <v>Nancy Hitchhough</v>
      </c>
      <c r="J15" s="332">
        <f>IF((I16&gt;0),VLOOKUP(I15,'Results input'!$J$64:$M$71,4,),"")</f>
        <v>8</v>
      </c>
      <c r="K15" s="124" t="str">
        <f>IF('women dec'!K10=0,"",'women dec'!K10)</f>
        <v/>
      </c>
      <c r="L15" s="332" t="str">
        <f>IF((K16&gt;0),VLOOKUP(K15,'Results input'!$J$64:$M$71,4,),"")</f>
        <v/>
      </c>
      <c r="M15" s="124" t="str">
        <f>IF('women dec'!M10=0,"",'women dec'!M10)</f>
        <v>Gill Millicheap</v>
      </c>
      <c r="N15" s="332">
        <f>IF((M16&gt;0),VLOOKUP(M15,'Results input'!$J$64:$M$71,4,),"")</f>
        <v>5</v>
      </c>
      <c r="O15" s="124" t="str">
        <f>IF('women dec'!O10=0,"",'women dec'!O10)</f>
        <v>Rebecca Hambrook</v>
      </c>
      <c r="P15" s="332">
        <f>IF((O16&gt;0),VLOOKUP(O15,'Results input'!$J$64:$M$71,4,),"")</f>
        <v>6</v>
      </c>
      <c r="Q15" s="124" t="str">
        <f>IF('women dec'!Q10=0,"",'women dec'!Q10)</f>
        <v/>
      </c>
      <c r="R15" s="332" t="str">
        <f>IF((Q16&gt;0),VLOOKUP(Q15,'Results input'!$J$64:$M$71,4,),"")</f>
        <v/>
      </c>
    </row>
    <row r="16" spans="1:20" ht="15.75" customHeight="1" thickBot="1">
      <c r="A16" s="382"/>
      <c r="B16" s="136" t="s">
        <v>4</v>
      </c>
      <c r="C16" s="137">
        <f>IF(ISNA(VLOOKUP(C15,'Results input'!$J$64:$L$71,3,FALSE)),0,VLOOKUP(C15,'Results input'!$J$64:$L$71,3,FALSE))</f>
        <v>83.1</v>
      </c>
      <c r="D16" s="333"/>
      <c r="E16" s="137">
        <f>IF(ISNA(VLOOKUP(E15,'Results input'!$J$64:$L$71,3,FALSE)),0,VLOOKUP(E15,'Results input'!$J$64:$L$71,3,FALSE))</f>
        <v>101</v>
      </c>
      <c r="F16" s="333"/>
      <c r="G16" s="137">
        <f>IF(ISNA(VLOOKUP(G15,'Results input'!$J$64:$L$71,3,FALSE)),0,VLOOKUP(G15,'Results input'!$J$64:$L$71,3,FALSE))</f>
        <v>0</v>
      </c>
      <c r="H16" s="333"/>
      <c r="I16" s="137">
        <f>IF(ISNA(VLOOKUP(I15,'Results input'!$J$64:$L$71,3,FALSE)),0,VLOOKUP(I15,'Results input'!$J$64:$L$71,3,FALSE))</f>
        <v>76.3</v>
      </c>
      <c r="J16" s="333"/>
      <c r="K16" s="137">
        <f>IF(ISNA(VLOOKUP(K15,'Results input'!$J$64:$L$71,3,FALSE)),0,VLOOKUP(K15,'Results input'!$J$64:$L$71,3,FALSE))</f>
        <v>0</v>
      </c>
      <c r="L16" s="333"/>
      <c r="M16" s="137">
        <f>IF(ISNA(VLOOKUP(M15,'Results input'!$J$64:$L$71,3,FALSE)),0,VLOOKUP(M15,'Results input'!$J$64:$L$71,3,FALSE))</f>
        <v>95.9</v>
      </c>
      <c r="N16" s="333"/>
      <c r="O16" s="137">
        <f>IF(ISNA(VLOOKUP(O15,'Results input'!$J$64:$L$71,3,FALSE)),0,VLOOKUP(O15,'Results input'!$J$64:$L$71,3,FALSE))</f>
        <v>95.4</v>
      </c>
      <c r="P16" s="333"/>
      <c r="Q16" s="137">
        <f>IF(ISNA(VLOOKUP(Q15,'Results input'!$J$64:$L$71,3,FALSE)),0,VLOOKUP(Q15,'Results input'!$J$64:$L$71,3,FALSE))</f>
        <v>0</v>
      </c>
      <c r="R16" s="333"/>
    </row>
    <row r="17" spans="1:18" ht="16.5" customHeight="1">
      <c r="A17" s="381" t="str">
        <f>'women dec'!A11</f>
        <v>W35      2k Walk</v>
      </c>
      <c r="B17" s="134" t="s">
        <v>3</v>
      </c>
      <c r="C17" s="124" t="str">
        <f>IF('women dec'!C11=0," ",'women dec'!C11)</f>
        <v xml:space="preserve"> </v>
      </c>
      <c r="D17" s="332" t="str">
        <f>IF((C18&gt;0),VLOOKUP(C17,'Results input'!$J$74:$M$81,4,),"")</f>
        <v/>
      </c>
      <c r="E17" s="124" t="str">
        <f>IF('women dec'!E11=0," ",'women dec'!E11)</f>
        <v>Yasmine Al-Daftary</v>
      </c>
      <c r="F17" s="332">
        <f>IF((E18&gt;0),VLOOKUP(E17,'Results input'!$J$74:$M$81,4,),"")</f>
        <v>7</v>
      </c>
      <c r="G17" s="124" t="str">
        <f>IF('women dec'!G11=0," ",'women dec'!G11)</f>
        <v xml:space="preserve"> </v>
      </c>
      <c r="H17" s="332" t="str">
        <f>IF((G18&gt;0),VLOOKUP(G17,'Results input'!$J$74:$M$81,4,),"")</f>
        <v/>
      </c>
      <c r="I17" s="124" t="str">
        <f>IF('women dec'!I11=0," ",'women dec'!I11)</f>
        <v xml:space="preserve"> </v>
      </c>
      <c r="J17" s="332" t="str">
        <f>IF((I18&gt;0),VLOOKUP(I17,'Results input'!$J$74:$M$81,4,),"")</f>
        <v/>
      </c>
      <c r="K17" s="124" t="str">
        <f>IF('women dec'!K11=0," ",'women dec'!K11)</f>
        <v>Lynn Bellfield</v>
      </c>
      <c r="L17" s="332">
        <f>IF((K18&gt;0),VLOOKUP(K17,'Results input'!$J$74:$M$81,4,),"")</f>
        <v>8</v>
      </c>
      <c r="M17" s="124" t="str">
        <f>IF('women dec'!M11=0," ",'women dec'!M11)</f>
        <v>Megan Harris</v>
      </c>
      <c r="N17" s="332">
        <f>IF((M18&gt;0),VLOOKUP(M17,'Results input'!$J$74:$M$81,4,),"")</f>
        <v>6</v>
      </c>
      <c r="O17" s="124" t="str">
        <f>IF('women dec'!O11=0," ",'women dec'!O11)</f>
        <v xml:space="preserve"> </v>
      </c>
      <c r="P17" s="332" t="str">
        <f>IF((O18&gt;0),VLOOKUP(O17,'Results input'!$J$74:$M$81,4,),"")</f>
        <v/>
      </c>
      <c r="Q17" s="124" t="str">
        <f>IF('women dec'!Q11=0," ",'women dec'!Q11)</f>
        <v xml:space="preserve"> </v>
      </c>
      <c r="R17" s="332" t="str">
        <f>IF((Q18&gt;0),VLOOKUP(Q17,'Results input'!$J$74:$M$81,4,),"")</f>
        <v/>
      </c>
    </row>
    <row r="18" spans="1:18" ht="15.75" customHeight="1" thickBot="1">
      <c r="A18" s="382"/>
      <c r="B18" s="136" t="s">
        <v>4</v>
      </c>
      <c r="C18" s="137">
        <f>IF(ISNA(VLOOKUP(C17,'Results input'!$J$74:$L$81,3,FALSE)),0,VLOOKUP(C17,'Results input'!$J$74:$L$81,3,FALSE))</f>
        <v>0</v>
      </c>
      <c r="D18" s="333"/>
      <c r="E18" s="137" t="str">
        <f>IF(ISNA(VLOOKUP(E17,'Results input'!$J$74:$L$81,3,FALSE)),0,VLOOKUP(E17,'Results input'!$J$74:$L$81,3,FALSE))</f>
        <v>15.31.9</v>
      </c>
      <c r="F18" s="333"/>
      <c r="G18" s="137">
        <f>IF(ISNA(VLOOKUP(G17,'Results input'!$J$74:$L$81,3,FALSE)),0,VLOOKUP(G17,'Results input'!$J$74:$L$81,3,FALSE))</f>
        <v>0</v>
      </c>
      <c r="H18" s="333"/>
      <c r="I18" s="137">
        <f>IF(ISNA(VLOOKUP(I17,'Results input'!$J$74:$L$81,3,FALSE)),0,VLOOKUP(I17,'Results input'!$J$74:$L$81,3,FALSE))</f>
        <v>0</v>
      </c>
      <c r="J18" s="333"/>
      <c r="K18" s="137" t="str">
        <f>IF(ISNA(VLOOKUP(K17,'Results input'!$J$74:$L$81,3,FALSE)),0,VLOOKUP(K17,'Results input'!$J$74:$L$81,3,FALSE))</f>
        <v>13.32.0</v>
      </c>
      <c r="L18" s="333"/>
      <c r="M18" s="137" t="str">
        <f>IF(ISNA(VLOOKUP(M17,'Results input'!$J$74:$L$81,3,FALSE)),0,VLOOKUP(M17,'Results input'!$J$74:$L$81,3,FALSE))</f>
        <v>15.32.3</v>
      </c>
      <c r="N18" s="333"/>
      <c r="O18" s="137">
        <f>IF(ISNA(VLOOKUP(O17,'Results input'!$J$74:$L$81,3,FALSE)),0,VLOOKUP(O17,'Results input'!$J$74:$L$81,3,FALSE))</f>
        <v>0</v>
      </c>
      <c r="P18" s="333"/>
      <c r="Q18" s="137">
        <f>IF(ISNA(VLOOKUP(Q17,'Results input'!$J$74:$L$81,3,FALSE)),0,VLOOKUP(Q17,'Results input'!$J$74:$L$81,3,FALSE))</f>
        <v>0</v>
      </c>
      <c r="R18" s="333"/>
    </row>
    <row r="19" spans="1:18" ht="15" customHeight="1">
      <c r="A19" s="381" t="str">
        <f>'women dec'!A12</f>
        <v>W40      2k Walk</v>
      </c>
      <c r="B19" s="134" t="s">
        <v>3</v>
      </c>
      <c r="C19" s="124" t="str">
        <f>IF('women dec'!C12=0," ",'women dec'!C12)</f>
        <v>Zita McDonald</v>
      </c>
      <c r="D19" s="332">
        <f>IF((C20&gt;0),VLOOKUP(C19,'Results input'!$J$84:$M$91,4,),"")</f>
        <v>6</v>
      </c>
      <c r="E19" s="124" t="str">
        <f>IF('women dec'!E12=0," ",'women dec'!E12)</f>
        <v>Sharon Tonks</v>
      </c>
      <c r="F19" s="332" t="str">
        <f>IF((E20&gt;0),VLOOKUP(E19,'Results input'!$J$84:$M$91,4,),"")</f>
        <v/>
      </c>
      <c r="G19" s="124" t="str">
        <f>IF('women dec'!G12=0," ",'women dec'!G12)</f>
        <v xml:space="preserve"> </v>
      </c>
      <c r="H19" s="332" t="str">
        <f>IF((G20&gt;0),VLOOKUP(G19,'Results input'!$J$84:$M$91,4,),"")</f>
        <v/>
      </c>
      <c r="I19" s="124" t="str">
        <f>IF('women dec'!I12=0," ",'women dec'!I12)</f>
        <v>Elaine Restorick</v>
      </c>
      <c r="J19" s="332" t="str">
        <f>IF((I20&gt;0),VLOOKUP(I19,'Results input'!$J$84:$M$91,4,),"")</f>
        <v/>
      </c>
      <c r="K19" s="124" t="str">
        <f>IF('women dec'!K12=0," ",'women dec'!K12)</f>
        <v>Julie Bellfield</v>
      </c>
      <c r="L19" s="332">
        <f>IF((K20&gt;0),VLOOKUP(K19,'Results input'!$J$84:$M$91,4,),"")</f>
        <v>7</v>
      </c>
      <c r="M19" s="124" t="str">
        <f>IF('women dec'!M12=0," ",'women dec'!M12)</f>
        <v>Hilary Mann</v>
      </c>
      <c r="N19" s="332">
        <f>IF((M20&gt;0),VLOOKUP(M19,'Results input'!$J$84:$M$91,4,),"")</f>
        <v>5</v>
      </c>
      <c r="O19" s="124" t="str">
        <f>IF('women dec'!O12=0," ",'women dec'!O12)</f>
        <v>Wendy Bennett</v>
      </c>
      <c r="P19" s="332">
        <f>IF((O20&gt;0),VLOOKUP(O19,'Results input'!$J$84:$M$91,4,),"")</f>
        <v>8</v>
      </c>
      <c r="Q19" s="124" t="str">
        <f>IF('women dec'!Q12=0," ",'women dec'!Q12)</f>
        <v xml:space="preserve"> </v>
      </c>
      <c r="R19" s="332" t="str">
        <f>IF((Q20&gt;0),VLOOKUP(Q19,'Results input'!$J$84:$M$91,4,),"")</f>
        <v/>
      </c>
    </row>
    <row r="20" spans="1:18" ht="13.5" customHeight="1" thickBot="1">
      <c r="A20" s="382"/>
      <c r="B20" s="136" t="s">
        <v>4</v>
      </c>
      <c r="C20" s="138" t="str">
        <f>IF(ISNA(VLOOKUP(C19,'Results input'!$J$84:$L$91,3,FALSE)),0,VLOOKUP(C19,'Results input'!$J$84:$L$91,3,FALSE))</f>
        <v>12.48.2</v>
      </c>
      <c r="D20" s="333"/>
      <c r="E20" s="138">
        <f>IF(ISNA(VLOOKUP(E19,'Results input'!$J$84:$L$91,3,FALSE)),0,VLOOKUP(E19,'Results input'!$J$84:$L$91,3,FALSE))</f>
        <v>0</v>
      </c>
      <c r="F20" s="333"/>
      <c r="G20" s="138">
        <f>IF(ISNA(VLOOKUP(G19,'Results input'!$J$84:$L$91,3,FALSE)),0,VLOOKUP(G19,'Results input'!$J$84:$L$91,3,FALSE))</f>
        <v>0</v>
      </c>
      <c r="H20" s="333"/>
      <c r="I20" s="138">
        <f>IF(ISNA(VLOOKUP(I19,'Results input'!$J$84:$L$91,3,FALSE)),0,VLOOKUP(I19,'Results input'!$J$84:$L$91,3,FALSE))</f>
        <v>0</v>
      </c>
      <c r="J20" s="333"/>
      <c r="K20" s="138" t="str">
        <f>IF(ISNA(VLOOKUP(K19,'Results input'!$J$84:$L$91,3,FALSE)),0,VLOOKUP(K19,'Results input'!$J$84:$L$91,3,FALSE))</f>
        <v>12.18.7</v>
      </c>
      <c r="L20" s="333"/>
      <c r="M20" s="138" t="str">
        <f>IF(ISNA(VLOOKUP(M19,'Results input'!$J$84:$L$91,3,FALSE)),0,VLOOKUP(M19,'Results input'!$J$84:$L$91,3,FALSE))</f>
        <v>13.11.0</v>
      </c>
      <c r="N20" s="333"/>
      <c r="O20" s="138" t="str">
        <f>IF(ISNA(VLOOKUP(O19,'Results input'!$J$84:$L$91,3,FALSE)),0,VLOOKUP(O19,'Results input'!$J$84:$L$91,3,FALSE))</f>
        <v>11.02.4</v>
      </c>
      <c r="P20" s="333"/>
      <c r="Q20" s="138">
        <f>IF(ISNA(VLOOKUP(Q19,'Results input'!$J$84:$L$91,3,FALSE)),0,VLOOKUP(Q19,'Results input'!$J$84:$L$91,3,FALSE))</f>
        <v>0</v>
      </c>
      <c r="R20" s="333"/>
    </row>
    <row r="21" spans="1:18" ht="15" customHeight="1">
      <c r="A21" s="381" t="str">
        <f>'women dec'!A13</f>
        <v>W35      1500m</v>
      </c>
      <c r="B21" s="134" t="s">
        <v>3</v>
      </c>
      <c r="C21" s="124" t="str">
        <f>IF('women dec'!C13=0," ",'women dec'!C13)</f>
        <v>Wendy Morant</v>
      </c>
      <c r="D21" s="332" t="str">
        <f>IF((C22&gt;0),VLOOKUP(C21,'Results input'!$J$94:$M$101,4,),"")</f>
        <v/>
      </c>
      <c r="E21" s="124" t="str">
        <f>IF('women dec'!E13=0," ",'women dec'!E13)</f>
        <v>Karen Riley</v>
      </c>
      <c r="F21" s="332" t="str">
        <f>IF((E22&gt;0),VLOOKUP(E21,'Results input'!$J$94:$M$101,4,),"")</f>
        <v/>
      </c>
      <c r="G21" s="124" t="str">
        <f>IF('women dec'!G13=0," ",'women dec'!G13)</f>
        <v xml:space="preserve"> </v>
      </c>
      <c r="H21" s="332" t="str">
        <f>IF((G22&gt;0),VLOOKUP(G21,'Results input'!$J$94:$M$101,4,),"")</f>
        <v/>
      </c>
      <c r="I21" s="124" t="str">
        <f>IF('women dec'!I13=0," ",'women dec'!I13)</f>
        <v xml:space="preserve"> </v>
      </c>
      <c r="J21" s="332" t="str">
        <f>IF((I22&gt;0),VLOOKUP(I21,'Results input'!$J$94:$M$101,4,),"")</f>
        <v/>
      </c>
      <c r="K21" s="124" t="str">
        <f>IF('women dec'!K13=0," ",'women dec'!K13)</f>
        <v>Sam Morton</v>
      </c>
      <c r="L21" s="332">
        <f>IF((K22&gt;0),VLOOKUP(K21,'Results input'!$J$94:$M$101,4,),"")</f>
        <v>7</v>
      </c>
      <c r="M21" s="124" t="str">
        <f>IF('women dec'!M13=0," ",'women dec'!M13)</f>
        <v>Stella Denniss</v>
      </c>
      <c r="N21" s="332">
        <f>IF((M22&gt;0),VLOOKUP(M21,'Results input'!$J$94:$M$101,4,),"")</f>
        <v>6</v>
      </c>
      <c r="O21" s="124" t="str">
        <f>IF('women dec'!O13=0," ",'women dec'!O13)</f>
        <v>Becky Freeman</v>
      </c>
      <c r="P21" s="332">
        <f>IF((O22&gt;0),VLOOKUP(O21,'Results input'!$J$94:$M$101,4,),"")</f>
        <v>8</v>
      </c>
      <c r="Q21" s="124" t="str">
        <f>IF('women dec'!Q13=0," ",'women dec'!Q13)</f>
        <v xml:space="preserve"> </v>
      </c>
      <c r="R21" s="332" t="str">
        <f>IF((Q22&gt;0),VLOOKUP(Q21,'Results input'!$J$94:$M$101,4,),"")</f>
        <v/>
      </c>
    </row>
    <row r="22" spans="1:18" ht="13.5" customHeight="1" thickBot="1">
      <c r="A22" s="382"/>
      <c r="B22" s="136" t="s">
        <v>4</v>
      </c>
      <c r="C22" s="138">
        <f>IF(ISNA(VLOOKUP(C21,'Results input'!$J$94:$L$101,3,FALSE)),0,VLOOKUP(C21,'Results input'!$J$94:$L$101,3,FALSE))</f>
        <v>0</v>
      </c>
      <c r="D22" s="333"/>
      <c r="E22" s="138">
        <f>IF(ISNA(VLOOKUP(E21,'Results input'!$J$94:$L$101,3,FALSE)),0,VLOOKUP(E21,'Results input'!$J$94:$L$101,3,FALSE))</f>
        <v>0</v>
      </c>
      <c r="F22" s="333"/>
      <c r="G22" s="138">
        <f>IF(ISNA(VLOOKUP(G21,'Results input'!$J$94:$L$101,3,FALSE)),0,VLOOKUP(G21,'Results input'!$J$94:$L$101,3,FALSE))</f>
        <v>0</v>
      </c>
      <c r="H22" s="333"/>
      <c r="I22" s="138">
        <f>IF(ISNA(VLOOKUP(I21,'Results input'!$J$94:$L$101,3,FALSE)),0,VLOOKUP(I21,'Results input'!$J$94:$L$101,3,FALSE))</f>
        <v>0</v>
      </c>
      <c r="J22" s="333"/>
      <c r="K22" s="138" t="str">
        <f>IF(ISNA(VLOOKUP(K21,'Results input'!$J$94:$L$101,3,FALSE)),0,VLOOKUP(K21,'Results input'!$J$94:$L$101,3,FALSE))</f>
        <v>5.39.9</v>
      </c>
      <c r="L22" s="333"/>
      <c r="M22" s="138" t="str">
        <f>IF(ISNA(VLOOKUP(M21,'Results input'!$J$94:$L$101,3,FALSE)),0,VLOOKUP(M21,'Results input'!$J$94:$L$101,3,FALSE))</f>
        <v>6.16.2</v>
      </c>
      <c r="N22" s="333"/>
      <c r="O22" s="138" t="str">
        <f>IF(ISNA(VLOOKUP(O21,'Results input'!$J$94:$L$101,3,FALSE)),0,VLOOKUP(O21,'Results input'!$J$94:$L$101,3,FALSE))</f>
        <v>5.35.1</v>
      </c>
      <c r="P22" s="333"/>
      <c r="Q22" s="138">
        <f>IF(ISNA(VLOOKUP(Q21,'Results input'!$J$94:$L$101,3,FALSE)),0,VLOOKUP(Q21,'Results input'!$J$94:$L$101,3,FALSE))</f>
        <v>0</v>
      </c>
      <c r="R22" s="333"/>
    </row>
    <row r="23" spans="1:18" ht="13.5" customHeight="1">
      <c r="A23" s="381" t="str">
        <f>'women dec'!A14</f>
        <v>W40      1500m</v>
      </c>
      <c r="B23" s="134" t="s">
        <v>3</v>
      </c>
      <c r="C23" s="124" t="str">
        <f>IF('women dec'!C14=0," ",'women dec'!C14)</f>
        <v>Zita McDonald</v>
      </c>
      <c r="D23" s="332">
        <f>IF((C24&gt;0),VLOOKUP(C23,'Results input'!$J$104:$M$111,4,),"")</f>
        <v>3</v>
      </c>
      <c r="E23" s="124" t="str">
        <f>IF('women dec'!E14=0," ",'women dec'!E14)</f>
        <v>Becky Salvey</v>
      </c>
      <c r="F23" s="332">
        <f>IF((E24&gt;0),VLOOKUP(E23,'Results input'!$J$104:$M$111,4,),"")</f>
        <v>8</v>
      </c>
      <c r="G23" s="124" t="str">
        <f>IF('women dec'!G14=0," ",'women dec'!G14)</f>
        <v xml:space="preserve"> </v>
      </c>
      <c r="H23" s="332" t="str">
        <f>IF((G24&gt;0),VLOOKUP(G23,'Results input'!$J$104:$M$111,4,),"")</f>
        <v/>
      </c>
      <c r="I23" s="124" t="str">
        <f>IF('women dec'!I14=0," ",'women dec'!I14)</f>
        <v>Elaine Restorick</v>
      </c>
      <c r="J23" s="332">
        <f>IF((I24&gt;0),VLOOKUP(I23,'Results input'!$J$104:$M$111,4,),"")</f>
        <v>5</v>
      </c>
      <c r="K23" s="124" t="str">
        <f>IF('women dec'!K14=0," ",'women dec'!K14)</f>
        <v>Anna Cosimetti</v>
      </c>
      <c r="L23" s="332">
        <f>IF((K24&gt;0),VLOOKUP(K23,'Results input'!$J$104:$M$111,4,),"")</f>
        <v>6</v>
      </c>
      <c r="M23" s="124" t="str">
        <f>IF('women dec'!M14=0," ",'women dec'!M14)</f>
        <v>Manisha Parmar</v>
      </c>
      <c r="N23" s="332">
        <f>IF((M24&gt;0),VLOOKUP(M23,'Results input'!$J$104:$M$111,4,),"")</f>
        <v>4</v>
      </c>
      <c r="O23" s="124" t="str">
        <f>IF('women dec'!O14=0," ",'women dec'!O14)</f>
        <v>Tracy Miles</v>
      </c>
      <c r="P23" s="332">
        <f>IF((O24&gt;0),VLOOKUP(O23,'Results input'!$J$104:$M$111,4,),"")</f>
        <v>7</v>
      </c>
      <c r="Q23" s="124" t="str">
        <f>IF('women dec'!Q14=0," ",'women dec'!Q14)</f>
        <v xml:space="preserve"> </v>
      </c>
      <c r="R23" s="332" t="str">
        <f>IF((Q24&gt;0),VLOOKUP(Q23,'Results input'!$J$104:$M$111,4,),"")</f>
        <v/>
      </c>
    </row>
    <row r="24" spans="1:18" ht="13.5" customHeight="1" thickBot="1">
      <c r="A24" s="382"/>
      <c r="B24" s="136" t="s">
        <v>4</v>
      </c>
      <c r="C24" s="138" t="str">
        <f>IF(ISNA(VLOOKUP(C23,'Results input'!$J$104:$L$111,3,FALSE)),0,VLOOKUP(C23,'Results input'!$J$104:$L$111,3,FALSE))</f>
        <v>8.03.9</v>
      </c>
      <c r="D24" s="333"/>
      <c r="E24" s="138" t="str">
        <f>IF(ISNA(VLOOKUP(E23,'Results input'!$J$104:$L$111,3,FALSE)),0,VLOOKUP(E23,'Results input'!$J$104:$L$111,3,FALSE))</f>
        <v>5.48.5</v>
      </c>
      <c r="F24" s="333"/>
      <c r="G24" s="138">
        <f>IF(ISNA(VLOOKUP(G23,'Results input'!$J$104:$L$111,3,FALSE)),0,VLOOKUP(G23,'Results input'!$J$104:$L$111,3,FALSE))</f>
        <v>0</v>
      </c>
      <c r="H24" s="333"/>
      <c r="I24" s="138" t="str">
        <f>IF(ISNA(VLOOKUP(I23,'Results input'!$J$104:$L$111,3,FALSE)),0,VLOOKUP(I23,'Results input'!$J$104:$L$111,3,FALSE))</f>
        <v>7.28.0</v>
      </c>
      <c r="J24" s="333"/>
      <c r="K24" s="138" t="str">
        <f>IF(ISNA(VLOOKUP(K23,'Results input'!$J$104:$L$111,3,FALSE)),0,VLOOKUP(K23,'Results input'!$J$104:$L$111,3,FALSE))</f>
        <v>6.55.9</v>
      </c>
      <c r="L24" s="333"/>
      <c r="M24" s="138" t="str">
        <f>IF(ISNA(VLOOKUP(M23,'Results input'!$J$104:$L$111,3,FALSE)),0,VLOOKUP(M23,'Results input'!$J$104:$L$111,3,FALSE))</f>
        <v>8.02.4</v>
      </c>
      <c r="N24" s="333"/>
      <c r="O24" s="138" t="str">
        <f>IF(ISNA(VLOOKUP(O23,'Results input'!$J$104:$L$111,3,FALSE)),0,VLOOKUP(O23,'Results input'!$J$104:$L$111,3,FALSE))</f>
        <v>6.05.4</v>
      </c>
      <c r="P24" s="333"/>
      <c r="Q24" s="138">
        <f>IF(ISNA(VLOOKUP(Q23,'Results input'!$J$104:$L$111,3,FALSE)),0,VLOOKUP(Q23,'Results input'!$J$104:$L$111,3,FALSE))</f>
        <v>0</v>
      </c>
      <c r="R24" s="333"/>
    </row>
    <row r="25" spans="1:18" ht="15" customHeight="1">
      <c r="A25" s="381" t="str">
        <f>'women dec'!A15</f>
        <v>W50      1500m</v>
      </c>
      <c r="B25" s="134" t="s">
        <v>3</v>
      </c>
      <c r="C25" s="124" t="str">
        <f>IF('women dec'!C15=0," ",'women dec'!C15)</f>
        <v>Zita McDonald</v>
      </c>
      <c r="D25" s="332" t="str">
        <f>IF((C26&gt;0),VLOOKUP(C25,'Results input'!$J$114:$M$121,4,),"")</f>
        <v/>
      </c>
      <c r="E25" s="124" t="str">
        <f>IF('women dec'!E15=0," ",'women dec'!E15)</f>
        <v>Ann Stuart</v>
      </c>
      <c r="F25" s="332">
        <f>IF((E26&gt;0),VLOOKUP(E25,'Results input'!$J$114:$M$121,4,),"")</f>
        <v>5</v>
      </c>
      <c r="G25" s="124" t="str">
        <f>IF('women dec'!G15=0," ",'women dec'!G15)</f>
        <v xml:space="preserve"> </v>
      </c>
      <c r="H25" s="332" t="str">
        <f>IF((G26&gt;0),VLOOKUP(G25,'Results input'!$J$114:$M$121,4,),"")</f>
        <v/>
      </c>
      <c r="I25" s="124" t="str">
        <f>IF('women dec'!I15=0," ",'women dec'!I15)</f>
        <v>Nancy Hitch Hough</v>
      </c>
      <c r="J25" s="332">
        <f>IF((I26&gt;0),VLOOKUP(I25,'Results input'!$J$114:$M$121,4,),"")</f>
        <v>8</v>
      </c>
      <c r="K25" s="124" t="str">
        <f>IF('women dec'!K15=0," ",'women dec'!K15)</f>
        <v>Sally Spencer</v>
      </c>
      <c r="L25" s="332">
        <f>IF((K26&gt;0),VLOOKUP(K25,'Results input'!$J$114:$M$121,4,),"")</f>
        <v>7</v>
      </c>
      <c r="M25" s="124" t="str">
        <f>IF('women dec'!M15=0," ",'women dec'!M15)</f>
        <v xml:space="preserve"> </v>
      </c>
      <c r="N25" s="332" t="str">
        <f>IF((M26&gt;0),VLOOKUP(M25,'Results input'!$J$114:$M$121,4,),"")</f>
        <v/>
      </c>
      <c r="O25" s="124" t="str">
        <f>IF('women dec'!O15=0," ",'women dec'!O15)</f>
        <v>Ros Townsend Hope</v>
      </c>
      <c r="P25" s="332">
        <f>IF((O26&gt;0),VLOOKUP(O25,'Results input'!$J$114:$M$121,4,),"")</f>
        <v>6</v>
      </c>
      <c r="Q25" s="124" t="str">
        <f>IF('women dec'!Q15=0," ",'women dec'!Q15)</f>
        <v xml:space="preserve"> </v>
      </c>
      <c r="R25" s="332" t="str">
        <f>IF((Q26&gt;0),VLOOKUP(Q25,'Results input'!$J$114:$M$121,4,),"")</f>
        <v/>
      </c>
    </row>
    <row r="26" spans="1:18" ht="13.5" customHeight="1" thickBot="1">
      <c r="A26" s="382"/>
      <c r="B26" s="136" t="s">
        <v>4</v>
      </c>
      <c r="C26" s="138">
        <f>IF(ISNA(VLOOKUP(C25,'Results input'!$J$114:$L$121,3,FALSE)),0,VLOOKUP(C25,'Results input'!$J$114:$L$121,3,FALSE))</f>
        <v>0</v>
      </c>
      <c r="D26" s="333"/>
      <c r="E26" s="138" t="str">
        <f>IF(ISNA(VLOOKUP(E25,'Results input'!$J$114:$L$121,3,FALSE)),0,VLOOKUP(E25,'Results input'!$J$114:$L$121,3,FALSE))</f>
        <v>6.24.7</v>
      </c>
      <c r="F26" s="333"/>
      <c r="G26" s="138">
        <f>IF(ISNA(VLOOKUP(G25,'Results input'!$J$114:$L$121,3,FALSE)),0,VLOOKUP(G25,'Results input'!$J$114:$L$121,3,FALSE))</f>
        <v>0</v>
      </c>
      <c r="H26" s="333"/>
      <c r="I26" s="138" t="str">
        <f>IF(ISNA(VLOOKUP(I25,'Results input'!$J$114:$L$121,3,FALSE)),0,VLOOKUP(I25,'Results input'!$J$114:$L$121,3,FALSE))</f>
        <v>5.27.6</v>
      </c>
      <c r="J26" s="333"/>
      <c r="K26" s="138" t="str">
        <f>IF(ISNA(VLOOKUP(K25,'Results input'!$J$114:$L$121,3,FALSE)),0,VLOOKUP(K25,'Results input'!$J$114:$L$121,3,FALSE))</f>
        <v>5.55.7</v>
      </c>
      <c r="L26" s="333"/>
      <c r="M26" s="138">
        <f>IF(ISNA(VLOOKUP(M25,'Results input'!$J$114:$L$121,3,FALSE)),0,VLOOKUP(M25,'Results input'!$J$114:$L$121,3,FALSE))</f>
        <v>0</v>
      </c>
      <c r="N26" s="333"/>
      <c r="O26" s="138" t="str">
        <f>IF(ISNA(VLOOKUP(O25,'Results input'!$J$114:$L$121,3,FALSE)),0,VLOOKUP(O25,'Results input'!$J$114:$L$121,3,FALSE))</f>
        <v>6.13.3</v>
      </c>
      <c r="P26" s="333"/>
      <c r="Q26" s="138">
        <f>IF(ISNA(VLOOKUP(Q25,'Results input'!$J$114:$L$121,3,FALSE)),0,VLOOKUP(Q25,'Results input'!$J$114:$L$121,3,FALSE))</f>
        <v>0</v>
      </c>
      <c r="R26" s="333"/>
    </row>
    <row r="27" spans="1:18" s="175" customFormat="1" ht="13.5" customHeight="1" thickBot="1">
      <c r="A27" s="139" t="str">
        <f>'women dec'!A16</f>
        <v>Team</v>
      </c>
      <c r="B27" s="140"/>
      <c r="C27" s="125" t="str">
        <f>IF('women dec'!C16=0," ",'women dec'!C16)</f>
        <v>Birchfield</v>
      </c>
      <c r="D27" s="141"/>
      <c r="E27" s="125" t="str">
        <f>IF('women dec'!E16=0," ",'women dec'!E16)</f>
        <v>B &amp; R</v>
      </c>
      <c r="F27" s="141"/>
      <c r="G27" s="125" t="str">
        <f>IF('women dec'!G16=0," ",'women dec'!G16)</f>
        <v>Droitwich &amp; KSAC</v>
      </c>
      <c r="H27" s="141"/>
      <c r="I27" s="125" t="str">
        <f>IF('women dec'!I16=0," ",'women dec'!I16)</f>
        <v>DASH</v>
      </c>
      <c r="J27" s="141"/>
      <c r="K27" s="125" t="str">
        <f>IF('women dec'!K16=0," ",'women dec'!K16)</f>
        <v>Halesowen</v>
      </c>
      <c r="L27" s="141"/>
      <c r="M27" s="125" t="str">
        <f>IF('women dec'!M16=0," ",'women dec'!M16)</f>
        <v>Sparkhill</v>
      </c>
      <c r="N27" s="141"/>
      <c r="O27" s="125" t="str">
        <f>IF('women dec'!O16=0," ",'women dec'!O16)</f>
        <v>Worcester</v>
      </c>
      <c r="P27" s="141"/>
      <c r="Q27" s="125" t="str">
        <f>IF('women dec'!Q16=0," ",'women dec'!Q16)</f>
        <v>MMAC</v>
      </c>
      <c r="R27" s="142"/>
    </row>
    <row r="28" spans="1:18" ht="15" customHeight="1" thickBot="1">
      <c r="A28" s="374" t="str">
        <f>'women dec'!A17</f>
        <v>Relay Teams names  (4x200m)</v>
      </c>
      <c r="B28" s="134" t="s">
        <v>22</v>
      </c>
      <c r="C28" s="40" t="str">
        <f>'women dec'!C17</f>
        <v>Viv Bonner</v>
      </c>
      <c r="D28" s="143"/>
      <c r="E28" s="40" t="str">
        <f>'women dec'!E17</f>
        <v>Debbie Ricci</v>
      </c>
      <c r="F28" s="144"/>
      <c r="G28" s="40">
        <f>'women dec'!G17</f>
        <v>0</v>
      </c>
      <c r="H28" s="144"/>
      <c r="I28" s="40">
        <f>'women dec'!I17</f>
        <v>0</v>
      </c>
      <c r="J28" s="144"/>
      <c r="K28" s="40" t="str">
        <f>'women dec'!K17</f>
        <v>Sally Spencer</v>
      </c>
      <c r="L28" s="144"/>
      <c r="M28" s="40" t="str">
        <f>'women dec'!M17</f>
        <v>Stella Denniss</v>
      </c>
      <c r="N28" s="144"/>
      <c r="O28" s="40" t="str">
        <f>'women dec'!O17</f>
        <v>Becky Freeman</v>
      </c>
      <c r="P28" s="143"/>
      <c r="Q28" s="40">
        <f>'women dec'!Q17</f>
        <v>0</v>
      </c>
      <c r="R28" s="145"/>
    </row>
    <row r="29" spans="1:18" ht="15" customHeight="1" thickBot="1">
      <c r="A29" s="375"/>
      <c r="B29" s="146"/>
      <c r="C29" s="40" t="str">
        <f>'women dec'!C18</f>
        <v>Judy Johnson</v>
      </c>
      <c r="D29" s="147"/>
      <c r="E29" s="40" t="str">
        <f>'women dec'!E18</f>
        <v>Yasmine Al-Daftary</v>
      </c>
      <c r="F29" s="148"/>
      <c r="G29" s="40">
        <f>'women dec'!G18</f>
        <v>0</v>
      </c>
      <c r="H29" s="148"/>
      <c r="I29" s="40">
        <f>'women dec'!I18</f>
        <v>0</v>
      </c>
      <c r="J29" s="148"/>
      <c r="K29" s="40" t="str">
        <f>'women dec'!K18</f>
        <v>Liz Tindle</v>
      </c>
      <c r="L29" s="148"/>
      <c r="M29" s="40" t="str">
        <f>'women dec'!M18</f>
        <v>Manisha Parmar</v>
      </c>
      <c r="N29" s="148"/>
      <c r="O29" s="40" t="str">
        <f>'women dec'!O18</f>
        <v>Tracy Miles</v>
      </c>
      <c r="P29" s="147"/>
      <c r="Q29" s="40">
        <f>'women dec'!Q18</f>
        <v>0</v>
      </c>
      <c r="R29" s="149"/>
    </row>
    <row r="30" spans="1:18" ht="15" customHeight="1" thickBot="1">
      <c r="A30" s="375"/>
      <c r="B30" s="146"/>
      <c r="C30" s="40" t="str">
        <f>'women dec'!C19</f>
        <v>Julie Rogers</v>
      </c>
      <c r="D30" s="147"/>
      <c r="E30" s="40" t="str">
        <f>'women dec'!E19</f>
        <v>Karen Riley</v>
      </c>
      <c r="F30" s="148"/>
      <c r="G30" s="40">
        <f>'women dec'!G19</f>
        <v>0</v>
      </c>
      <c r="H30" s="148"/>
      <c r="I30" s="40">
        <f>'women dec'!I19</f>
        <v>0</v>
      </c>
      <c r="J30" s="148"/>
      <c r="K30" s="40" t="str">
        <f>'women dec'!K19</f>
        <v>Julie Dale</v>
      </c>
      <c r="L30" s="148"/>
      <c r="M30" s="40" t="str">
        <f>'women dec'!M19</f>
        <v>Gill Millicheap</v>
      </c>
      <c r="N30" s="148"/>
      <c r="O30" s="40" t="str">
        <f>'women dec'!O19</f>
        <v>Ros Townsend Hope</v>
      </c>
      <c r="P30" s="147"/>
      <c r="Q30" s="40">
        <f>'women dec'!Q19</f>
        <v>0</v>
      </c>
      <c r="R30" s="149"/>
    </row>
    <row r="31" spans="1:18" ht="15" customHeight="1">
      <c r="A31" s="375"/>
      <c r="B31" s="146"/>
      <c r="C31" s="253" t="str">
        <f>'women dec'!C20</f>
        <v>Zita McDonald</v>
      </c>
      <c r="D31" s="332">
        <f>IF((C32&gt;0),VLOOKUP(C27,'Results input'!$J$124:$M$131,4,),"")</f>
        <v>7</v>
      </c>
      <c r="E31" s="253" t="str">
        <f>'women dec'!E20</f>
        <v>Julie Wakelam</v>
      </c>
      <c r="F31" s="332">
        <f>IF((E32&gt;0),VLOOKUP(E27,'Results input'!$J$124:$M$131,4,),"")</f>
        <v>5</v>
      </c>
      <c r="G31" s="253">
        <f>'women dec'!G20</f>
        <v>0</v>
      </c>
      <c r="H31" s="332" t="str">
        <f>IF((G32&gt;0),VLOOKUP(G27,'Results input'!$J$124:$M$131,4,),"")</f>
        <v/>
      </c>
      <c r="I31" s="253">
        <f>'women dec'!I20</f>
        <v>0</v>
      </c>
      <c r="J31" s="332" t="str">
        <f>IF((I32&gt;0),VLOOKUP(I27,'Results input'!$J$124:$M$131,4,),"")</f>
        <v/>
      </c>
      <c r="K31" s="124" t="str">
        <f>'women dec'!K20</f>
        <v>Sam Morton</v>
      </c>
      <c r="L31" s="332">
        <f>IF((K32&gt;0),VLOOKUP(K27,'Results input'!$J$124:$M$131,4,),"")</f>
        <v>8</v>
      </c>
      <c r="M31" s="40" t="str">
        <f>'women dec'!M20</f>
        <v>Hilary Mann</v>
      </c>
      <c r="N31" s="332">
        <f>IF((M32&gt;0),VLOOKUP(M27,'Results input'!$J$124:$M$131,4,),"")</f>
        <v>4</v>
      </c>
      <c r="O31" s="124" t="str">
        <f>'women dec'!O20</f>
        <v>Cat Goulder- Davies</v>
      </c>
      <c r="P31" s="332">
        <f>IF((O32&gt;0),VLOOKUP(O27,'Results input'!$J$124:$M$131,4,),"")</f>
        <v>6</v>
      </c>
      <c r="Q31" s="253">
        <f>'women dec'!Q20</f>
        <v>0</v>
      </c>
      <c r="R31" s="332" t="str">
        <f>IF((Q32&gt;0),VLOOKUP(Q27,'Results input'!$J$124:$M$131,4,),"")</f>
        <v/>
      </c>
    </row>
    <row r="32" spans="1:18" ht="13.5" customHeight="1" thickBot="1">
      <c r="A32" s="376"/>
      <c r="B32" s="150"/>
      <c r="C32" s="138" t="str">
        <f>IF(ISNA(VLOOKUP(C27,'Results input'!$J$124:$L$131,3,FALSE)),0,VLOOKUP(C27,'Results input'!$J$124:$L$131,3,FALSE))</f>
        <v>2.15.5</v>
      </c>
      <c r="D32" s="333"/>
      <c r="E32" s="138" t="str">
        <f>IF(ISNA(VLOOKUP(E27,'Results input'!$J$124:$L$131,3,FALSE)),0,VLOOKUP(E27,'Results input'!$J$124:$L$131,3,FALSE))</f>
        <v>2.16.0</v>
      </c>
      <c r="F32" s="333"/>
      <c r="G32" s="138">
        <f>IF(ISNA(VLOOKUP(G27,'Results input'!$J$124:$L$131,3,FALSE)),0,VLOOKUP(G27,'Results input'!$J$124:$L$131,3,FALSE))</f>
        <v>0</v>
      </c>
      <c r="H32" s="333"/>
      <c r="I32" s="138">
        <f>IF(ISNA(VLOOKUP(I27,'Results input'!$J$124:$L$131,3,FALSE)),0,VLOOKUP(I27,'Results input'!$J$124:$L$131,3,FALSE))</f>
        <v>0</v>
      </c>
      <c r="J32" s="333"/>
      <c r="K32" s="138" t="str">
        <f>IF(ISNA(VLOOKUP(K27,'Results input'!$J$124:$L$131,3,FALSE)),0,VLOOKUP(K27,'Results input'!$J$124:$L$131,3,FALSE))</f>
        <v>2.13.4</v>
      </c>
      <c r="L32" s="333"/>
      <c r="M32" s="138" t="str">
        <f>IF(ISNA(VLOOKUP(M27,'Results input'!$J$124:$L$131,3,FALSE)),0,VLOOKUP(M27,'Results input'!$J$124:$L$131,3,FALSE))</f>
        <v>2.40.0</v>
      </c>
      <c r="N32" s="333"/>
      <c r="O32" s="138" t="str">
        <f>IF(ISNA(VLOOKUP(O27,'Results input'!$J$124:$L$131,3,FALSE)),0,VLOOKUP(O27,'Results input'!$J$124:$L$131,3,FALSE))</f>
        <v>2.16.0</v>
      </c>
      <c r="P32" s="333"/>
      <c r="Q32" s="138">
        <f>IF(ISNA(VLOOKUP(Q27,'Results input'!$J$124:$L$131,3,FALSE)),0,VLOOKUP(Q27,'Results input'!$J$124:$L$131,3,FALSE))</f>
        <v>0</v>
      </c>
      <c r="R32" s="333"/>
    </row>
    <row r="33" spans="1:18" ht="18" customHeight="1">
      <c r="A33" s="377" t="s">
        <v>5</v>
      </c>
      <c r="B33" s="151"/>
      <c r="C33" s="152"/>
      <c r="D33" s="153">
        <f>SUM(D3:D32)</f>
        <v>52</v>
      </c>
      <c r="E33" s="152"/>
      <c r="F33" s="153">
        <f>SUM(F3:F32)</f>
        <v>67</v>
      </c>
      <c r="G33" s="152"/>
      <c r="H33" s="153">
        <f>SUM(H3:H32)</f>
        <v>8</v>
      </c>
      <c r="I33" s="152"/>
      <c r="J33" s="153">
        <f>SUM(J3:J32)</f>
        <v>28</v>
      </c>
      <c r="K33" s="152"/>
      <c r="L33" s="153">
        <f>SUM(L3:L32)</f>
        <v>77</v>
      </c>
      <c r="M33" s="152"/>
      <c r="N33" s="153">
        <f>SUM(N3:N32)</f>
        <v>53</v>
      </c>
      <c r="O33" s="152"/>
      <c r="P33" s="153">
        <f>SUM(P3:P32)</f>
        <v>74</v>
      </c>
      <c r="Q33" s="152"/>
      <c r="R33" s="153">
        <f>SUM(R3:R32)</f>
        <v>0</v>
      </c>
    </row>
    <row r="34" spans="1:18" ht="13.8" thickBot="1">
      <c r="A34" s="378"/>
      <c r="B34" s="154"/>
      <c r="C34" s="155"/>
      <c r="D34" s="155"/>
      <c r="E34" s="155"/>
      <c r="F34" s="155"/>
      <c r="G34" s="155"/>
      <c r="H34" s="155"/>
      <c r="I34" s="155"/>
      <c r="J34" s="155"/>
      <c r="K34" s="155"/>
      <c r="L34" s="155"/>
      <c r="M34" s="155"/>
      <c r="N34" s="155"/>
      <c r="O34" s="155"/>
      <c r="P34" s="155"/>
      <c r="Q34" s="155"/>
      <c r="R34" s="155"/>
    </row>
    <row r="35" spans="1:18" ht="22.5" customHeight="1" thickBot="1">
      <c r="A35" s="379" t="s">
        <v>0</v>
      </c>
      <c r="B35" s="156" t="s">
        <v>2</v>
      </c>
      <c r="C35" s="362" t="str">
        <f>C1</f>
        <v>Birchfield</v>
      </c>
      <c r="D35" s="363"/>
      <c r="E35" s="362" t="str">
        <f>E1</f>
        <v>B &amp; R</v>
      </c>
      <c r="F35" s="363"/>
      <c r="G35" s="362" t="str">
        <f>G1</f>
        <v>Droitwich &amp; KSAC</v>
      </c>
      <c r="H35" s="363"/>
      <c r="I35" s="362" t="str">
        <f>I1</f>
        <v>DASH</v>
      </c>
      <c r="J35" s="363"/>
      <c r="K35" s="362" t="str">
        <f>K1</f>
        <v>Halesowen</v>
      </c>
      <c r="L35" s="363"/>
      <c r="M35" s="362" t="str">
        <f>M1</f>
        <v>Sparkhill</v>
      </c>
      <c r="N35" s="363"/>
      <c r="O35" s="362" t="str">
        <f>O1</f>
        <v>Worcester</v>
      </c>
      <c r="P35" s="363"/>
      <c r="Q35" s="362" t="str">
        <f>Q1</f>
        <v>MMAC</v>
      </c>
      <c r="R35" s="363"/>
    </row>
    <row r="36" spans="1:18" ht="16.8" thickBot="1">
      <c r="A36" s="380"/>
      <c r="B36" s="157" t="s">
        <v>1</v>
      </c>
      <c r="C36" s="158" t="str">
        <f>C2</f>
        <v>63 /64 / A</v>
      </c>
      <c r="D36" s="159" t="s">
        <v>10</v>
      </c>
      <c r="E36" s="158" t="str">
        <f>E2</f>
        <v>71/ 72 /N</v>
      </c>
      <c r="F36" s="159" t="s">
        <v>10</v>
      </c>
      <c r="G36" s="158" t="str">
        <f>G2</f>
        <v>73 / 74 /O</v>
      </c>
      <c r="H36" s="159" t="s">
        <v>10</v>
      </c>
      <c r="I36" s="158" t="str">
        <f>I2</f>
        <v>53/ 54 / C</v>
      </c>
      <c r="J36" s="159" t="s">
        <v>10</v>
      </c>
      <c r="K36" s="158" t="str">
        <f>K2</f>
        <v>59 / 60 / P</v>
      </c>
      <c r="L36" s="159" t="s">
        <v>10</v>
      </c>
      <c r="M36" s="158" t="str">
        <f>M2</f>
        <v>151 /152 / S</v>
      </c>
      <c r="N36" s="159" t="s">
        <v>10</v>
      </c>
      <c r="O36" s="158" t="str">
        <f>O2</f>
        <v>61 / 62 / F</v>
      </c>
      <c r="P36" s="159" t="s">
        <v>10</v>
      </c>
      <c r="Q36" s="158" t="str">
        <f>Q2</f>
        <v>85 / 86 / K</v>
      </c>
      <c r="R36" s="159" t="s">
        <v>10</v>
      </c>
    </row>
    <row r="37" spans="1:18" ht="15" customHeight="1">
      <c r="A37" s="366" t="str">
        <f>'women dec'!A22</f>
        <v>W35     High J</v>
      </c>
      <c r="B37" s="146" t="s">
        <v>3</v>
      </c>
      <c r="C37" s="125" t="str">
        <f>IF('women dec'!C22=0," ",'women dec'!C22)</f>
        <v xml:space="preserve"> </v>
      </c>
      <c r="D37" s="332" t="str">
        <f>IF((C38&gt;0),VLOOKUP(C37,'Results input'!$J$135:$M$142,4,),"")</f>
        <v/>
      </c>
      <c r="E37" s="125" t="str">
        <f>IF('women dec'!E22=0," ",'women dec'!E22)</f>
        <v>Karen Riley</v>
      </c>
      <c r="F37" s="332">
        <f>IF((E38&gt;0),VLOOKUP(E37,'Results input'!$J$135:$M$142,4,),"")</f>
        <v>8</v>
      </c>
      <c r="G37" s="125" t="str">
        <f>IF('women dec'!G22=0," ",'women dec'!G22)</f>
        <v xml:space="preserve"> </v>
      </c>
      <c r="H37" s="332" t="str">
        <f>IF((G38&gt;0),VLOOKUP(G37,'Results input'!$J$135:$M$142,4,),"")</f>
        <v/>
      </c>
      <c r="I37" s="125" t="str">
        <f>IF('women dec'!I22=0," ",'women dec'!I22)</f>
        <v xml:space="preserve"> </v>
      </c>
      <c r="J37" s="332" t="str">
        <f>IF((I38&gt;0),VLOOKUP(I37,'Results input'!$J$135:$M$142,4,),"")</f>
        <v/>
      </c>
      <c r="K37" s="125" t="str">
        <f>IF('women dec'!K22=0," ",'women dec'!K22)</f>
        <v xml:space="preserve"> </v>
      </c>
      <c r="L37" s="332" t="str">
        <f>IF((K38&gt;0),VLOOKUP(K37,'Results input'!$J$135:$M$142,4,),"")</f>
        <v/>
      </c>
      <c r="M37" s="125" t="str">
        <f>IF('women dec'!M22=0," ",'women dec'!M22)</f>
        <v xml:space="preserve"> </v>
      </c>
      <c r="N37" s="332" t="str">
        <f>IF((M38&gt;0),VLOOKUP(M37,'Results input'!$J$135:$M$142,4,),"")</f>
        <v/>
      </c>
      <c r="O37" s="125" t="str">
        <f>IF('women dec'!O22=0," ",'women dec'!O22)</f>
        <v>Ruth Bird</v>
      </c>
      <c r="P37" s="332">
        <f>IF((O38&gt;0),VLOOKUP(O37,'Results input'!$J$135:$M$142,4,),"")</f>
        <v>7</v>
      </c>
      <c r="Q37" s="125" t="str">
        <f>IF('women dec'!Q22=0," ",'women dec'!Q22)</f>
        <v xml:space="preserve"> </v>
      </c>
      <c r="R37" s="332" t="str">
        <f>IF((Q38&gt;0),VLOOKUP(Q37,'Results input'!$J$135:$M$142,4,),"")</f>
        <v/>
      </c>
    </row>
    <row r="38" spans="1:18" ht="15" customHeight="1" thickBot="1">
      <c r="A38" s="366"/>
      <c r="B38" s="136" t="s">
        <v>4</v>
      </c>
      <c r="C38" s="160">
        <f>IF(ISNA(VLOOKUP(C37,'Results input'!$J$135:$L$142,3,FALSE)),0,VLOOKUP(C37,'Results input'!$J$135:$L$142,3,FALSE))</f>
        <v>0</v>
      </c>
      <c r="D38" s="333"/>
      <c r="E38" s="160">
        <f>IF(ISNA(VLOOKUP(E37,'Results input'!$J$135:$L$142,3,FALSE)),0,VLOOKUP(E37,'Results input'!$J$135:$L$142,3,FALSE))</f>
        <v>1.2</v>
      </c>
      <c r="F38" s="333"/>
      <c r="G38" s="160">
        <f>IF(ISNA(VLOOKUP(G37,'Results input'!$J$135:$L$142,3,FALSE)),0,VLOOKUP(G37,'Results input'!$J$135:$L$142,3,FALSE))</f>
        <v>0</v>
      </c>
      <c r="H38" s="333"/>
      <c r="I38" s="160">
        <f>IF(ISNA(VLOOKUP(I37,'Results input'!$J$135:$L$142,3,FALSE)),0,VLOOKUP(I37,'Results input'!$J$135:$L$142,3,FALSE))</f>
        <v>0</v>
      </c>
      <c r="J38" s="333"/>
      <c r="K38" s="160">
        <f>IF(ISNA(VLOOKUP(K37,'Results input'!$J$135:$L$142,3,FALSE)),0,VLOOKUP(K37,'Results input'!$J$135:$L$142,3,FALSE))</f>
        <v>0</v>
      </c>
      <c r="L38" s="333"/>
      <c r="M38" s="160">
        <f>IF(ISNA(VLOOKUP(M37,'Results input'!$J$135:$L$142,3,FALSE)),0,VLOOKUP(M37,'Results input'!$J$135:$L$142,3,FALSE))</f>
        <v>0</v>
      </c>
      <c r="N38" s="333"/>
      <c r="O38" s="160">
        <f>IF(ISNA(VLOOKUP(O37,'Results input'!$J$135:$L$142,3,FALSE)),0,VLOOKUP(O37,'Results input'!$J$135:$L$142,3,FALSE))</f>
        <v>1.1499999999999999</v>
      </c>
      <c r="P38" s="333"/>
      <c r="Q38" s="160">
        <f>IF(ISNA(VLOOKUP(Q37,'Results input'!$J$135:$L$142,3,FALSE)),0,VLOOKUP(Q37,'Results input'!$J$135:$L$142,3,FALSE))</f>
        <v>0</v>
      </c>
      <c r="R38" s="333"/>
    </row>
    <row r="39" spans="1:18" ht="15" customHeight="1">
      <c r="A39" s="366" t="str">
        <f>'women dec'!A23</f>
        <v>W50     High J</v>
      </c>
      <c r="B39" s="134" t="s">
        <v>3</v>
      </c>
      <c r="C39" s="125" t="str">
        <f>IF('women dec'!C23=0," ",'women dec'!C23)</f>
        <v>Karen Davies</v>
      </c>
      <c r="D39" s="332">
        <f>IF((C40&gt;0),VLOOKUP(C39,'Results input'!$J$145:$M$152,4,),"")</f>
        <v>5</v>
      </c>
      <c r="E39" s="125" t="str">
        <f>IF('women dec'!E23=0," ",'women dec'!E23)</f>
        <v>Julie Wakelam</v>
      </c>
      <c r="F39" s="332">
        <f>IF((E40&gt;0),VLOOKUP(E39,'Results input'!$J$145:$M$152,4,),"")</f>
        <v>8</v>
      </c>
      <c r="G39" s="125" t="str">
        <f>IF('women dec'!G23=0," ",'women dec'!G23)</f>
        <v xml:space="preserve"> </v>
      </c>
      <c r="H39" s="332" t="str">
        <f>IF((G40&gt;0),VLOOKUP(G39,'Results input'!$J$145:$M$152,4,),"")</f>
        <v/>
      </c>
      <c r="I39" s="125" t="str">
        <f>IF('women dec'!I23=0," ",'women dec'!I23)</f>
        <v>Elaine Restorick</v>
      </c>
      <c r="J39" s="332">
        <f>IF((I40&gt;0),VLOOKUP(I39,'Results input'!$J$145:$M$152,4,),"")</f>
        <v>7</v>
      </c>
      <c r="K39" s="125" t="str">
        <f>IF('women dec'!K23=0," ",'women dec'!K23)</f>
        <v>Rosemary Chrimes</v>
      </c>
      <c r="L39" s="332">
        <f>IF((K40&gt;0),VLOOKUP(K39,'Results input'!$J$145:$M$152,4,),"")</f>
        <v>6</v>
      </c>
      <c r="M39" s="125" t="str">
        <f>IF('women dec'!M23=0," ",'women dec'!M23)</f>
        <v xml:space="preserve"> </v>
      </c>
      <c r="N39" s="332" t="str">
        <f>IF((M40&gt;0),VLOOKUP(M39,'Results input'!$J$145:$M$152,4,),"")</f>
        <v/>
      </c>
      <c r="O39" s="125" t="str">
        <f>IF('women dec'!O23=0," ",'women dec'!O23)</f>
        <v>Ros Townsend Hope</v>
      </c>
      <c r="P39" s="332">
        <f>IF((O40&gt;0),VLOOKUP(O39,'Results input'!$J$145:$M$152,4,),"")</f>
        <v>4</v>
      </c>
      <c r="Q39" s="125" t="str">
        <f>IF('women dec'!Q23=0," ",'women dec'!Q23)</f>
        <v xml:space="preserve"> </v>
      </c>
      <c r="R39" s="332" t="str">
        <f>IF((Q40&gt;0),VLOOKUP(Q39,'Results input'!$J$145:$M$152,4,),"")</f>
        <v/>
      </c>
    </row>
    <row r="40" spans="1:18" ht="15" customHeight="1" thickBot="1">
      <c r="A40" s="366"/>
      <c r="B40" s="136" t="s">
        <v>4</v>
      </c>
      <c r="C40" s="160">
        <f>IF(ISNA(VLOOKUP(C39,'Results input'!$J$145:$L$152,3,FALSE)),0,VLOOKUP(C39,'Results input'!$J$145:$L$152,3,FALSE))</f>
        <v>1</v>
      </c>
      <c r="D40" s="333"/>
      <c r="E40" s="160">
        <f>IF(ISNA(VLOOKUP(E39,'Results input'!$J$145:$L$152,3,FALSE)),0,VLOOKUP(E39,'Results input'!$J$145:$L$152,3,FALSE))</f>
        <v>1.1499999999999999</v>
      </c>
      <c r="F40" s="333"/>
      <c r="G40" s="160">
        <f>IF(ISNA(VLOOKUP(G39,'Results input'!$J$145:$L$152,3,FALSE)),0,VLOOKUP(G39,'Results input'!$J$145:$L$152,3,FALSE))</f>
        <v>0</v>
      </c>
      <c r="H40" s="333"/>
      <c r="I40" s="160">
        <f>IF(ISNA(VLOOKUP(I39,'Results input'!$J$145:$L$152,3,FALSE)),0,VLOOKUP(I39,'Results input'!$J$145:$L$152,3,FALSE))</f>
        <v>1.05</v>
      </c>
      <c r="J40" s="333"/>
      <c r="K40" s="160">
        <f>IF(ISNA(VLOOKUP(K39,'Results input'!$J$145:$L$152,3,FALSE)),0,VLOOKUP(K39,'Results input'!$J$145:$L$152,3,FALSE))</f>
        <v>1</v>
      </c>
      <c r="L40" s="333"/>
      <c r="M40" s="160">
        <f>IF(ISNA(VLOOKUP(M39,'Results input'!$J$145:$L$152,3,FALSE)),0,VLOOKUP(M39,'Results input'!$J$145:$L$152,3,FALSE))</f>
        <v>0</v>
      </c>
      <c r="N40" s="333"/>
      <c r="O40" s="160">
        <f>IF(ISNA(VLOOKUP(O39,'Results input'!$J$145:$L$152,3,FALSE)),0,VLOOKUP(O39,'Results input'!$J$145:$L$152,3,FALSE))</f>
        <v>1</v>
      </c>
      <c r="P40" s="333"/>
      <c r="Q40" s="160">
        <f>IF(ISNA(VLOOKUP(Q39,'Results input'!$J$145:$L$152,3,FALSE)),0,VLOOKUP(Q39,'Results input'!$J$145:$L$152,3,FALSE))</f>
        <v>0</v>
      </c>
      <c r="R40" s="333"/>
    </row>
    <row r="41" spans="1:18" ht="15" customHeight="1">
      <c r="A41" s="366" t="str">
        <f>'women dec'!A24</f>
        <v>W50     Shot</v>
      </c>
      <c r="B41" s="134" t="s">
        <v>3</v>
      </c>
      <c r="C41" s="125" t="str">
        <f>IF('women dec'!C24=0," ",'women dec'!C24)</f>
        <v>Karen Davies</v>
      </c>
      <c r="D41" s="332">
        <f>IF((C42&gt;0),VLOOKUP(C41,'Results input'!$J$155:$M$162,4,),"")</f>
        <v>4</v>
      </c>
      <c r="E41" s="125" t="str">
        <f>IF('women dec'!E24=0," ",'women dec'!E24)</f>
        <v>Julie Wakelam</v>
      </c>
      <c r="F41" s="332">
        <f>IF((E42&gt;0),VLOOKUP(E41,'Results input'!$J$155:$M$162,4,),"")</f>
        <v>5</v>
      </c>
      <c r="G41" s="125" t="str">
        <f>IF('women dec'!G24=0," ",'women dec'!G24)</f>
        <v xml:space="preserve"> </v>
      </c>
      <c r="H41" s="332" t="str">
        <f>IF((G42&gt;0),VLOOKUP(G41,'Results input'!$J$155:$M$162,4,),"")</f>
        <v/>
      </c>
      <c r="I41" s="125" t="str">
        <f>IF('women dec'!I24=0," ",'women dec'!I24)</f>
        <v>Elaine Restorick</v>
      </c>
      <c r="J41" s="332">
        <f>IF((I42&gt;0),VLOOKUP(I41,'Results input'!$J$155:$M$162,4,),"")</f>
        <v>3</v>
      </c>
      <c r="K41" s="125" t="str">
        <f>IF('women dec'!K24=0," ",'women dec'!K24)</f>
        <v>Rosemary Chrimes</v>
      </c>
      <c r="L41" s="332">
        <f>IF((K42&gt;0),VLOOKUP(K41,'Results input'!$J$155:$M$162,4,),"")</f>
        <v>7</v>
      </c>
      <c r="M41" s="125" t="str">
        <f>IF('women dec'!M24=0," ",'women dec'!M24)</f>
        <v>Dawn Gallagher</v>
      </c>
      <c r="N41" s="332">
        <f>IF((M42&gt;0),VLOOKUP(M41,'Results input'!$J$155:$M$162,4,),"")</f>
        <v>8</v>
      </c>
      <c r="O41" s="125" t="str">
        <f>IF('women dec'!O24=0," ",'women dec'!O24)</f>
        <v>Melanie Garland</v>
      </c>
      <c r="P41" s="332">
        <f>IF((O42&gt;0),VLOOKUP(O41,'Results input'!$J$155:$M$162,4,),"")</f>
        <v>6</v>
      </c>
      <c r="Q41" s="125" t="str">
        <f>IF('women dec'!Q24=0," ",'women dec'!Q24)</f>
        <v>Carole Rafferty</v>
      </c>
      <c r="R41" s="332" t="str">
        <f>IF((Q42&gt;0),VLOOKUP(Q41,'Results input'!$J$155:$M$162,4,),"")</f>
        <v/>
      </c>
    </row>
    <row r="42" spans="1:18" ht="15" customHeight="1" thickBot="1">
      <c r="A42" s="366"/>
      <c r="B42" s="136" t="s">
        <v>4</v>
      </c>
      <c r="C42" s="160">
        <f>IF(ISNA(VLOOKUP(C41,'Results input'!$J$155:$L$162,3,FALSE)),0,VLOOKUP(C41,'Results input'!$J$155:$L$162,3,FALSE))</f>
        <v>6.3</v>
      </c>
      <c r="D42" s="333"/>
      <c r="E42" s="160">
        <f>IF(ISNA(VLOOKUP(E41,'Results input'!$J$155:$L$162,3,FALSE)),0,VLOOKUP(E41,'Results input'!$J$155:$L$162,3,FALSE))</f>
        <v>6.59</v>
      </c>
      <c r="F42" s="333"/>
      <c r="G42" s="160">
        <f>IF(ISNA(VLOOKUP(G41,'Results input'!$J$155:$L$162,3,FALSE)),0,VLOOKUP(G41,'Results input'!$J$155:$L$162,3,FALSE))</f>
        <v>0</v>
      </c>
      <c r="H42" s="333"/>
      <c r="I42" s="160">
        <f>IF(ISNA(VLOOKUP(I41,'Results input'!$J$155:$L$162,3,FALSE)),0,VLOOKUP(I41,'Results input'!$J$155:$L$162,3,FALSE))</f>
        <v>5.6</v>
      </c>
      <c r="J42" s="333"/>
      <c r="K42" s="160">
        <f>IF(ISNA(VLOOKUP(K41,'Results input'!$J$155:$L$162,3,FALSE)),0,VLOOKUP(K41,'Results input'!$J$155:$L$162,3,FALSE))</f>
        <v>7.29</v>
      </c>
      <c r="L42" s="333"/>
      <c r="M42" s="160">
        <f>IF(ISNA(VLOOKUP(M41,'Results input'!$J$155:$L$162,3,FALSE)),0,VLOOKUP(M41,'Results input'!$J$155:$L$162,3,FALSE))</f>
        <v>7.45</v>
      </c>
      <c r="N42" s="333"/>
      <c r="O42" s="160">
        <f>IF(ISNA(VLOOKUP(O41,'Results input'!$J$155:$L$162,3,FALSE)),0,VLOOKUP(O41,'Results input'!$J$155:$L$162,3,FALSE))</f>
        <v>7.07</v>
      </c>
      <c r="P42" s="333"/>
      <c r="Q42" s="160">
        <f>IF(ISNA(VLOOKUP(Q41,'Results input'!$J$155:$L$162,3,FALSE)),0,VLOOKUP(Q41,'Results input'!$J$155:$L$162,3,FALSE))</f>
        <v>0</v>
      </c>
      <c r="R42" s="333"/>
    </row>
    <row r="43" spans="1:18" ht="15" customHeight="1">
      <c r="A43" s="373" t="str">
        <f>'women dec'!A25</f>
        <v>W40     Javelin</v>
      </c>
      <c r="B43" s="134" t="s">
        <v>3</v>
      </c>
      <c r="C43" s="125" t="str">
        <f>IF('women dec'!C25=0," ",'women dec'!C25)</f>
        <v>Julie Rogers</v>
      </c>
      <c r="D43" s="332">
        <f>IF((C44&gt;0),VLOOKUP(C43,'Results input'!$J$165:$M$172,4,),"")</f>
        <v>7</v>
      </c>
      <c r="E43" s="125" t="str">
        <f>IF('women dec'!E25=0," ",'women dec'!E25)</f>
        <v>Julie Wakelam</v>
      </c>
      <c r="F43" s="332" t="str">
        <f>IF((E44&gt;0),VLOOKUP(E43,'Results input'!$J$165:$M$172,4,),"")</f>
        <v/>
      </c>
      <c r="G43" s="125" t="str">
        <f>IF('women dec'!G25=0," ",'women dec'!G25)</f>
        <v xml:space="preserve"> </v>
      </c>
      <c r="H43" s="332" t="str">
        <f>IF((G44&gt;0),VLOOKUP(G43,'Results input'!$J$165:$M$172,4,),"")</f>
        <v/>
      </c>
      <c r="I43" s="125" t="str">
        <f>IF('women dec'!I25=0," ",'women dec'!I25)</f>
        <v xml:space="preserve"> </v>
      </c>
      <c r="J43" s="332" t="str">
        <f>IF((I44&gt;0),VLOOKUP(I43,'Results input'!$J$165:$M$172,4,),"")</f>
        <v/>
      </c>
      <c r="K43" s="125" t="str">
        <f>IF('women dec'!K25=0," ",'women dec'!K25)</f>
        <v>Joanne Smallwood</v>
      </c>
      <c r="L43" s="332">
        <f>IF((K44&gt;0),VLOOKUP(K43,'Results input'!$J$165:$M$172,4,),"")</f>
        <v>6</v>
      </c>
      <c r="M43" s="125" t="str">
        <f>IF('women dec'!M25=0," ",'women dec'!M25)</f>
        <v>Dawn Gallagher</v>
      </c>
      <c r="N43" s="332">
        <f>IF((M44&gt;0),VLOOKUP(M43,'Results input'!$J$165:$M$172,4,),"")</f>
        <v>5</v>
      </c>
      <c r="O43" s="125" t="str">
        <f>IF('women dec'!O25=0," ",'women dec'!O25)</f>
        <v>Ruth Bird</v>
      </c>
      <c r="P43" s="332">
        <f>IF((O44&gt;0),VLOOKUP(O43,'Results input'!$J$165:$M$172,4,),"")</f>
        <v>8</v>
      </c>
      <c r="Q43" s="125" t="str">
        <f>IF('women dec'!Q25=0," ",'women dec'!Q25)</f>
        <v>Carole Rafferty</v>
      </c>
      <c r="R43" s="332" t="str">
        <f>IF((Q44&gt;0),VLOOKUP(Q43,'Results input'!$J$165:$M$172,4,),"")</f>
        <v/>
      </c>
    </row>
    <row r="44" spans="1:18" ht="15" customHeight="1" thickBot="1">
      <c r="A44" s="373"/>
      <c r="B44" s="136" t="s">
        <v>4</v>
      </c>
      <c r="C44" s="160">
        <f>IF(ISNA(VLOOKUP(C43,'Results input'!$J$165:$L$172,3,FALSE)),0,VLOOKUP(C43,'Results input'!$J$165:$L$172,3,FALSE))</f>
        <v>21.46</v>
      </c>
      <c r="D44" s="333"/>
      <c r="E44" s="160">
        <f>IF(ISNA(VLOOKUP(E43,'Results input'!$J$165:$L$172,3,FALSE)),0,VLOOKUP(E43,'Results input'!$J$165:$L$172,3,FALSE))</f>
        <v>0</v>
      </c>
      <c r="F44" s="333"/>
      <c r="G44" s="160">
        <f>IF(ISNA(VLOOKUP(G43,'Results input'!$J$165:$L$172,3,FALSE)),0,VLOOKUP(G43,'Results input'!$J$165:$L$172,3,FALSE))</f>
        <v>0</v>
      </c>
      <c r="H44" s="333"/>
      <c r="I44" s="160">
        <f>IF(ISNA(VLOOKUP(I43,'Results input'!$J$165:$L$172,3,FALSE)),0,VLOOKUP(I43,'Results input'!$J$165:$L$172,3,FALSE))</f>
        <v>0</v>
      </c>
      <c r="J44" s="333"/>
      <c r="K44" s="160">
        <f>IF(ISNA(VLOOKUP(K43,'Results input'!$J$165:$L$172,3,FALSE)),0,VLOOKUP(K43,'Results input'!$J$165:$L$172,3,FALSE))</f>
        <v>13.89</v>
      </c>
      <c r="L44" s="333"/>
      <c r="M44" s="160">
        <f>IF(ISNA(VLOOKUP(M43,'Results input'!$J$165:$L$172,3,FALSE)),0,VLOOKUP(M43,'Results input'!$J$165:$L$172,3,FALSE))</f>
        <v>11.32</v>
      </c>
      <c r="N44" s="333"/>
      <c r="O44" s="160">
        <f>IF(ISNA(VLOOKUP(O43,'Results input'!$J$165:$L$172,3,FALSE)),0,VLOOKUP(O43,'Results input'!$J$165:$L$172,3,FALSE))</f>
        <v>23.12</v>
      </c>
      <c r="P44" s="333"/>
      <c r="Q44" s="160">
        <f>IF(ISNA(VLOOKUP(Q43,'Results input'!$J$165:$L$172,3,FALSE)),0,VLOOKUP(Q43,'Results input'!$J$165:$L$172,3,FALSE))</f>
        <v>0</v>
      </c>
      <c r="R44" s="333"/>
    </row>
    <row r="45" spans="1:18" ht="15" customHeight="1">
      <c r="A45" s="373" t="str">
        <f>'women dec'!A26</f>
        <v>W40     Shot</v>
      </c>
      <c r="B45" s="134" t="s">
        <v>3</v>
      </c>
      <c r="C45" s="125" t="str">
        <f>IF('women dec'!C26=0," ",'women dec'!C26)</f>
        <v>Judy Johnson</v>
      </c>
      <c r="D45" s="332">
        <f>IF((C46&gt;0),VLOOKUP(C45,'Results input'!$J$175:$M$182,4,),"")</f>
        <v>5</v>
      </c>
      <c r="E45" s="125" t="str">
        <f>IF('women dec'!E26=0," ",'women dec'!E26)</f>
        <v>Yasmine Al-Daftary</v>
      </c>
      <c r="F45" s="332">
        <f>IF((E46&gt;0),VLOOKUP(E45,'Results input'!$J$175:$M$182,4,),"")</f>
        <v>7</v>
      </c>
      <c r="G45" s="125" t="str">
        <f>IF('women dec'!G26=0," ",'women dec'!G26)</f>
        <v xml:space="preserve"> </v>
      </c>
      <c r="H45" s="332" t="str">
        <f>IF((G46&gt;0),VLOOKUP(G45,'Results input'!$J$175:$M$182,4,),"")</f>
        <v/>
      </c>
      <c r="I45" s="125" t="str">
        <f>IF('women dec'!I26=0," ",'women dec'!I26)</f>
        <v xml:space="preserve"> </v>
      </c>
      <c r="J45" s="332" t="str">
        <f>IF((I46&gt;0),VLOOKUP(I45,'Results input'!$J$175:$M$182,4,),"")</f>
        <v/>
      </c>
      <c r="K45" s="125" t="str">
        <f>IF('women dec'!K26=0," ",'women dec'!K26)</f>
        <v>Julie Bellfield</v>
      </c>
      <c r="L45" s="332">
        <f>IF((K46&gt;0),VLOOKUP(K45,'Results input'!$J$175:$M$182,4,),"")</f>
        <v>6</v>
      </c>
      <c r="M45" s="125" t="str">
        <f>IF('women dec'!M26=0," ",'women dec'!M26)</f>
        <v>Julia Reeves</v>
      </c>
      <c r="N45" s="332">
        <f>IF((M46&gt;0),VLOOKUP(M45,'Results input'!$J$175:$M$182,4,),"")</f>
        <v>4</v>
      </c>
      <c r="O45" s="125" t="str">
        <f>IF('women dec'!O26=0," ",'women dec'!O26)</f>
        <v>Ruth Bird</v>
      </c>
      <c r="P45" s="332">
        <f>IF((O46&gt;0),VLOOKUP(O45,'Results input'!$J$175:$M$182,4,),"")</f>
        <v>8</v>
      </c>
      <c r="Q45" s="125" t="str">
        <f>IF('women dec'!Q26=0," ",'women dec'!Q26)</f>
        <v xml:space="preserve"> </v>
      </c>
      <c r="R45" s="332" t="str">
        <f>IF((Q46&gt;0),VLOOKUP(Q45,'Results input'!$J$175:$M$182,4,),"")</f>
        <v/>
      </c>
    </row>
    <row r="46" spans="1:18" ht="15" customHeight="1" thickBot="1">
      <c r="A46" s="373"/>
      <c r="B46" s="136" t="s">
        <v>4</v>
      </c>
      <c r="C46" s="160">
        <f>IF(ISNA(VLOOKUP(C45,'Results input'!$J$175:$L$182,3,FALSE)),0,VLOOKUP(C45,'Results input'!$J$175:$L$182,3,FALSE))</f>
        <v>5.62</v>
      </c>
      <c r="D46" s="333"/>
      <c r="E46" s="160">
        <f>IF(ISNA(VLOOKUP(E45,'Results input'!$J$175:$L$182,3,FALSE)),0,VLOOKUP(E45,'Results input'!$J$175:$L$182,3,FALSE))</f>
        <v>6.5</v>
      </c>
      <c r="F46" s="333"/>
      <c r="G46" s="160">
        <f>IF(ISNA(VLOOKUP(G45,'Results input'!$J$175:$L$182,3,FALSE)),0,VLOOKUP(G45,'Results input'!$J$175:$L$182,3,FALSE))</f>
        <v>0</v>
      </c>
      <c r="H46" s="333"/>
      <c r="I46" s="160">
        <f>IF(ISNA(VLOOKUP(I45,'Results input'!$J$175:$L$182,3,FALSE)),0,VLOOKUP(I45,'Results input'!$J$175:$L$182,3,FALSE))</f>
        <v>0</v>
      </c>
      <c r="J46" s="333"/>
      <c r="K46" s="160">
        <f>IF(ISNA(VLOOKUP(K45,'Results input'!$J$175:$L$182,3,FALSE)),0,VLOOKUP(K45,'Results input'!$J$175:$L$182,3,FALSE))</f>
        <v>6.25</v>
      </c>
      <c r="L46" s="333"/>
      <c r="M46" s="160">
        <f>IF(ISNA(VLOOKUP(M45,'Results input'!$J$175:$L$182,3,FALSE)),0,VLOOKUP(M45,'Results input'!$J$175:$L$182,3,FALSE))</f>
        <v>5.22</v>
      </c>
      <c r="N46" s="333"/>
      <c r="O46" s="160">
        <f>IF(ISNA(VLOOKUP(O45,'Results input'!$J$175:$L$182,3,FALSE)),0,VLOOKUP(O45,'Results input'!$J$175:$L$182,3,FALSE))</f>
        <v>8.6999999999999993</v>
      </c>
      <c r="P46" s="333"/>
      <c r="Q46" s="160">
        <f>IF(ISNA(VLOOKUP(Q45,'Results input'!$J$175:$L$182,3,FALSE)),0,VLOOKUP(Q45,'Results input'!$J$175:$L$182,3,FALSE))</f>
        <v>0</v>
      </c>
      <c r="R46" s="333"/>
    </row>
    <row r="47" spans="1:18" ht="15" customHeight="1">
      <c r="A47" s="366">
        <f>'women dec'!A27</f>
        <v>0</v>
      </c>
      <c r="B47" s="134" t="s">
        <v>3</v>
      </c>
      <c r="C47" s="125" t="str">
        <f>IF('women dec'!C27=0," ",'women dec'!C27)</f>
        <v xml:space="preserve"> </v>
      </c>
      <c r="D47" s="332" t="str">
        <f>IF((C48&gt;0),VLOOKUP(C47,'Results input'!$J$185:$M$192,4,),"")</f>
        <v/>
      </c>
      <c r="E47" s="125" t="str">
        <f>IF('women dec'!E27=0," ",'women dec'!E27)</f>
        <v xml:space="preserve"> </v>
      </c>
      <c r="F47" s="332" t="str">
        <f>IF((E48&gt;0),VLOOKUP(E47,'Results input'!$J$185:$M$192,4,),"")</f>
        <v/>
      </c>
      <c r="G47" s="125" t="str">
        <f>IF('women dec'!G27=0," ",'women dec'!G27)</f>
        <v xml:space="preserve"> </v>
      </c>
      <c r="H47" s="332" t="str">
        <f>IF((G48&gt;0),VLOOKUP(G47,'Results input'!$J$185:$M$192,4,),"")</f>
        <v/>
      </c>
      <c r="I47" s="125" t="str">
        <f>IF('women dec'!I27=0," ",'women dec'!I27)</f>
        <v xml:space="preserve"> </v>
      </c>
      <c r="J47" s="332" t="str">
        <f>IF((I48&gt;0),VLOOKUP(I47,'Results input'!$J$185:$M$192,4,),"")</f>
        <v/>
      </c>
      <c r="K47" s="125" t="str">
        <f>IF('women dec'!K27=0," ",'women dec'!K27)</f>
        <v xml:space="preserve"> </v>
      </c>
      <c r="L47" s="332" t="str">
        <f>IF((K48&gt;0),VLOOKUP(K47,'Results input'!$J$185:$M$192,4,),"")</f>
        <v/>
      </c>
      <c r="M47" s="125" t="str">
        <f>IF('women dec'!M27=0," ",'women dec'!M27)</f>
        <v xml:space="preserve"> </v>
      </c>
      <c r="N47" s="332" t="str">
        <f>IF((M48&gt;0),VLOOKUP(M47,'Results input'!$J$185:$M$192,4,),"")</f>
        <v/>
      </c>
      <c r="O47" s="125" t="str">
        <f>IF('women dec'!O27=0," ",'women dec'!O27)</f>
        <v xml:space="preserve"> </v>
      </c>
      <c r="P47" s="332" t="str">
        <f>IF((O48&gt;0),VLOOKUP(O47,'Results input'!$J$185:$M$192,4,),"")</f>
        <v/>
      </c>
      <c r="Q47" s="125" t="str">
        <f>IF('women dec'!Q27=0," ",'women dec'!Q27)</f>
        <v xml:space="preserve"> </v>
      </c>
      <c r="R47" s="332" t="str">
        <f>IF((Q48&gt;0),VLOOKUP(Q47,'Results input'!$J$185:$M$192,4,),"")</f>
        <v/>
      </c>
    </row>
    <row r="48" spans="1:18" ht="15" customHeight="1" thickBot="1">
      <c r="A48" s="366"/>
      <c r="B48" s="136" t="s">
        <v>4</v>
      </c>
      <c r="C48" s="160">
        <f>IF(ISNA(VLOOKUP(C47,'Results input'!$J$185:$L$192,3,FALSE)),0,VLOOKUP(C47,'Results input'!$J$185:$L$192,3,FALSE))</f>
        <v>0</v>
      </c>
      <c r="D48" s="333"/>
      <c r="E48" s="160">
        <f>IF(ISNA(VLOOKUP(E47,'Results input'!$J$185:$L$192,3,FALSE)),0,VLOOKUP(E47,'Results input'!$J$185:$L$192,3,FALSE))</f>
        <v>0</v>
      </c>
      <c r="F48" s="333"/>
      <c r="G48" s="160">
        <f>IF(ISNA(VLOOKUP(G47,'Results input'!$J$185:$L$192,3,FALSE)),0,VLOOKUP(G47,'Results input'!$J$185:$L$192,3,FALSE))</f>
        <v>0</v>
      </c>
      <c r="H48" s="333"/>
      <c r="I48" s="160">
        <f>IF(ISNA(VLOOKUP(I47,'Results input'!$J$185:$L$192,3,FALSE)),0,VLOOKUP(I47,'Results input'!$J$185:$L$192,3,FALSE))</f>
        <v>0</v>
      </c>
      <c r="J48" s="333"/>
      <c r="K48" s="160">
        <f>IF(ISNA(VLOOKUP(K47,'Results input'!$J$185:$L$192,3,FALSE)),0,VLOOKUP(K47,'Results input'!$J$185:$L$192,3,FALSE))</f>
        <v>0</v>
      </c>
      <c r="L48" s="333"/>
      <c r="M48" s="160">
        <f>IF(ISNA(VLOOKUP(M47,'Results input'!$J$185:$L$192,3,FALSE)),0,VLOOKUP(M47,'Results input'!$J$185:$L$192,3,FALSE))</f>
        <v>0</v>
      </c>
      <c r="N48" s="333"/>
      <c r="O48" s="160">
        <f>IF(ISNA(VLOOKUP(O47,'Results input'!$J$185:$L$192,3,FALSE)),0,VLOOKUP(O47,'Results input'!$J$185:$L$192,3,FALSE))</f>
        <v>0</v>
      </c>
      <c r="P48" s="333"/>
      <c r="Q48" s="160">
        <f>IF(ISNA(VLOOKUP(Q47,'Results input'!$J$185:$L$192,3,FALSE)),0,VLOOKUP(Q47,'Results input'!$J$185:$L$192,3,FALSE))</f>
        <v>0</v>
      </c>
      <c r="R48" s="333"/>
    </row>
    <row r="49" spans="1:18" ht="15" customHeight="1">
      <c r="A49" s="366" t="str">
        <f>'women dec'!A28</f>
        <v>spare</v>
      </c>
      <c r="B49" s="134" t="s">
        <v>3</v>
      </c>
      <c r="C49" s="125" t="str">
        <f>IF('women dec'!C28=0," ",'women dec'!C28)</f>
        <v xml:space="preserve"> </v>
      </c>
      <c r="D49" s="332" t="str">
        <f>IF((C50&gt;0),VLOOKUP(C49,'Results input'!$J$195:$M$202,4,),"")</f>
        <v/>
      </c>
      <c r="E49" s="125" t="str">
        <f>IF('women dec'!E28=0," ",'women dec'!E28)</f>
        <v xml:space="preserve"> </v>
      </c>
      <c r="F49" s="332" t="str">
        <f>IF((E50&gt;0),VLOOKUP(E49,'Results input'!$J$195:$M$202,4,),"")</f>
        <v/>
      </c>
      <c r="G49" s="125" t="str">
        <f>IF('women dec'!G28=0," ",'women dec'!G28)</f>
        <v xml:space="preserve"> </v>
      </c>
      <c r="H49" s="332" t="str">
        <f>IF((G50&gt;0),VLOOKUP(G49,'Results input'!$J$195:$M$202,4,),"")</f>
        <v/>
      </c>
      <c r="I49" s="125" t="str">
        <f>IF('women dec'!I28=0," ",'women dec'!I28)</f>
        <v xml:space="preserve"> </v>
      </c>
      <c r="J49" s="332" t="str">
        <f>IF((I50&gt;0),VLOOKUP(I49,'Results input'!$J$195:$M$202,4,),"")</f>
        <v/>
      </c>
      <c r="K49" s="125" t="str">
        <f>IF('women dec'!K28=0," ",'women dec'!K28)</f>
        <v xml:space="preserve"> </v>
      </c>
      <c r="L49" s="332" t="str">
        <f>IF((K50&gt;0),VLOOKUP(K49,'Results input'!$J$195:$M$202,4,),"")</f>
        <v/>
      </c>
      <c r="M49" s="125" t="str">
        <f>IF('women dec'!M28=0," ",'women dec'!M28)</f>
        <v xml:space="preserve"> </v>
      </c>
      <c r="N49" s="332" t="str">
        <f>IF((M50&gt;0),VLOOKUP(M49,'Results input'!$J$195:$M$202,4,),"")</f>
        <v/>
      </c>
      <c r="O49" s="125" t="str">
        <f>IF('women dec'!O28=0," ",'women dec'!O28)</f>
        <v xml:space="preserve"> </v>
      </c>
      <c r="P49" s="332" t="str">
        <f>IF((O50&gt;0),VLOOKUP(O49,'Results input'!$J$195:$M$202,4,),"")</f>
        <v/>
      </c>
      <c r="Q49" s="125" t="str">
        <f>IF('women dec'!Q28=0," ",'women dec'!Q28)</f>
        <v xml:space="preserve"> </v>
      </c>
      <c r="R49" s="332" t="str">
        <f>IF((Q50&gt;0),VLOOKUP(Q49,'Results input'!$J$195:$M$202,4,),"")</f>
        <v/>
      </c>
    </row>
    <row r="50" spans="1:18" ht="15" customHeight="1" thickBot="1">
      <c r="A50" s="366"/>
      <c r="B50" s="146" t="s">
        <v>4</v>
      </c>
      <c r="C50" s="160">
        <f>IF(ISNA(VLOOKUP(C49,'Results input'!$J$195:$L$202,3,FALSE)),0,VLOOKUP(C49,'Results input'!$J$195:$L$202,3,FALSE))</f>
        <v>0</v>
      </c>
      <c r="D50" s="333"/>
      <c r="E50" s="160">
        <f>IF(ISNA(VLOOKUP(E49,'Results input'!$J$195:$L$202,3,FALSE)),0,VLOOKUP(E49,'Results input'!$J$195:$L$202,3,FALSE))</f>
        <v>0</v>
      </c>
      <c r="F50" s="333"/>
      <c r="G50" s="160">
        <f>IF(ISNA(VLOOKUP(G49,'Results input'!$J$195:$L$202,3,FALSE)),0,VLOOKUP(G49,'Results input'!$J$195:$L$202,3,FALSE))</f>
        <v>0</v>
      </c>
      <c r="H50" s="333"/>
      <c r="I50" s="160">
        <f>IF(ISNA(VLOOKUP(I49,'Results input'!$J$195:$L$202,3,FALSE)),0,VLOOKUP(I49,'Results input'!$J$195:$L$202,3,FALSE))</f>
        <v>0</v>
      </c>
      <c r="J50" s="333"/>
      <c r="K50" s="160">
        <f>IF(ISNA(VLOOKUP(K49,'Results input'!$J$195:$L$202,3,FALSE)),0,VLOOKUP(K49,'Results input'!$J$195:$L$202,3,FALSE))</f>
        <v>0</v>
      </c>
      <c r="L50" s="333"/>
      <c r="M50" s="160">
        <f>IF(ISNA(VLOOKUP(M49,'Results input'!$J$195:$L$202,3,FALSE)),0,VLOOKUP(M49,'Results input'!$J$195:$L$202,3,FALSE))</f>
        <v>0</v>
      </c>
      <c r="N50" s="333"/>
      <c r="O50" s="160">
        <f>IF(ISNA(VLOOKUP(O49,'Results input'!$J$195:$L$202,3,FALSE)),0,VLOOKUP(O49,'Results input'!$J$195:$L$202,3,FALSE))</f>
        <v>0</v>
      </c>
      <c r="P50" s="333"/>
      <c r="Q50" s="160">
        <f>IF(ISNA(VLOOKUP(Q49,'Results input'!$J$195:$L$202,3,FALSE)),0,VLOOKUP(Q49,'Results input'!$J$195:$L$202,3,FALSE))</f>
        <v>0</v>
      </c>
      <c r="R50" s="333"/>
    </row>
    <row r="51" spans="1:18" ht="15" customHeight="1" thickTop="1">
      <c r="A51" s="369" t="s">
        <v>6</v>
      </c>
      <c r="B51" s="161"/>
      <c r="C51" s="162"/>
      <c r="D51" s="371">
        <f>SUM(D37:D48)</f>
        <v>21</v>
      </c>
      <c r="E51" s="162"/>
      <c r="F51" s="371">
        <f>SUM(F37:F48)</f>
        <v>28</v>
      </c>
      <c r="G51" s="162"/>
      <c r="H51" s="371">
        <f>SUM(H37:H48)</f>
        <v>0</v>
      </c>
      <c r="I51" s="162"/>
      <c r="J51" s="371">
        <f>SUM(J37:J48)</f>
        <v>10</v>
      </c>
      <c r="K51" s="162"/>
      <c r="L51" s="371">
        <f>SUM(L37:L48)</f>
        <v>25</v>
      </c>
      <c r="M51" s="162"/>
      <c r="N51" s="371">
        <f>SUM(N37:N48)</f>
        <v>17</v>
      </c>
      <c r="O51" s="162"/>
      <c r="P51" s="371">
        <f>SUM(P37:P48)</f>
        <v>33</v>
      </c>
      <c r="Q51" s="162"/>
      <c r="R51" s="371">
        <f>SUM(R37:R48)</f>
        <v>0</v>
      </c>
    </row>
    <row r="52" spans="1:18" ht="15" customHeight="1" thickBot="1">
      <c r="A52" s="370"/>
      <c r="B52" s="163"/>
      <c r="C52" s="164"/>
      <c r="D52" s="372"/>
      <c r="E52" s="164"/>
      <c r="F52" s="372"/>
      <c r="G52" s="164"/>
      <c r="H52" s="372"/>
      <c r="I52" s="164"/>
      <c r="J52" s="372"/>
      <c r="K52" s="164"/>
      <c r="L52" s="372"/>
      <c r="M52" s="164"/>
      <c r="N52" s="372"/>
      <c r="O52" s="164"/>
      <c r="P52" s="372"/>
      <c r="Q52" s="164"/>
      <c r="R52" s="372"/>
    </row>
    <row r="53" spans="1:18" ht="15" customHeight="1">
      <c r="A53" s="367" t="s">
        <v>8</v>
      </c>
      <c r="B53" s="151"/>
      <c r="C53" s="153"/>
      <c r="D53" s="364">
        <f>SUM(D3:D32)</f>
        <v>52</v>
      </c>
      <c r="E53" s="153"/>
      <c r="F53" s="364">
        <f>SUM(F3:F32)</f>
        <v>67</v>
      </c>
      <c r="G53" s="153"/>
      <c r="H53" s="364">
        <f>SUM(H3:H32)</f>
        <v>8</v>
      </c>
      <c r="I53" s="153"/>
      <c r="J53" s="364">
        <f>SUM(J3:J32)</f>
        <v>28</v>
      </c>
      <c r="K53" s="153"/>
      <c r="L53" s="364">
        <f>SUM(L3:L32)</f>
        <v>77</v>
      </c>
      <c r="M53" s="153"/>
      <c r="N53" s="364">
        <f>SUM(N3:N32)</f>
        <v>53</v>
      </c>
      <c r="O53" s="153"/>
      <c r="P53" s="364">
        <f>SUM(P3:P32)</f>
        <v>74</v>
      </c>
      <c r="Q53" s="153"/>
      <c r="R53" s="364">
        <f>SUM(R3:R32)</f>
        <v>0</v>
      </c>
    </row>
    <row r="54" spans="1:18" ht="15" customHeight="1" thickBot="1">
      <c r="A54" s="368"/>
      <c r="B54" s="165"/>
      <c r="C54" s="166"/>
      <c r="D54" s="365"/>
      <c r="E54" s="166"/>
      <c r="F54" s="365"/>
      <c r="G54" s="166"/>
      <c r="H54" s="365"/>
      <c r="I54" s="166"/>
      <c r="J54" s="365"/>
      <c r="K54" s="166"/>
      <c r="L54" s="365"/>
      <c r="M54" s="166"/>
      <c r="N54" s="365"/>
      <c r="O54" s="166"/>
      <c r="P54" s="365"/>
      <c r="Q54" s="166"/>
      <c r="R54" s="365"/>
    </row>
    <row r="55" spans="1:18" s="176" customFormat="1" ht="27" customHeight="1" thickTop="1" thickBot="1">
      <c r="A55" s="167" t="s">
        <v>9</v>
      </c>
      <c r="B55" s="168"/>
      <c r="C55" s="169"/>
      <c r="D55" s="169">
        <f>(D33+D51)</f>
        <v>73</v>
      </c>
      <c r="E55" s="169"/>
      <c r="F55" s="169">
        <f>(F33+F51)</f>
        <v>95</v>
      </c>
      <c r="G55" s="169"/>
      <c r="H55" s="169">
        <f>(H33+H51)</f>
        <v>8</v>
      </c>
      <c r="I55" s="169"/>
      <c r="J55" s="169">
        <f>(J33+J51)</f>
        <v>38</v>
      </c>
      <c r="K55" s="169"/>
      <c r="L55" s="169">
        <f>(L33+L51)</f>
        <v>102</v>
      </c>
      <c r="M55" s="169"/>
      <c r="N55" s="169">
        <f>(N33+N51)</f>
        <v>70</v>
      </c>
      <c r="O55" s="169"/>
      <c r="P55" s="169">
        <f>(P33+P51)</f>
        <v>107</v>
      </c>
      <c r="Q55" s="169"/>
      <c r="R55" s="169">
        <f>(R33+R51)</f>
        <v>0</v>
      </c>
    </row>
    <row r="56" spans="1:18" s="180" customFormat="1" ht="18.75" customHeight="1" thickBot="1">
      <c r="A56" s="177" t="s">
        <v>20</v>
      </c>
      <c r="B56" s="178"/>
      <c r="C56" s="179"/>
      <c r="D56" s="198">
        <f>RANK(D55,$D55:$R55)</f>
        <v>4</v>
      </c>
      <c r="E56" s="179"/>
      <c r="F56" s="198">
        <f>RANK(F55,$D55:$R55)</f>
        <v>3</v>
      </c>
      <c r="G56" s="179"/>
      <c r="H56" s="198">
        <f>RANK(H55,$D55:$R55)</f>
        <v>7</v>
      </c>
      <c r="I56" s="179"/>
      <c r="J56" s="198">
        <f>RANK(J55,$D55:$R55)</f>
        <v>6</v>
      </c>
      <c r="K56" s="179"/>
      <c r="L56" s="198">
        <f>RANK(L55,$D55:$R55)</f>
        <v>2</v>
      </c>
      <c r="M56" s="179"/>
      <c r="N56" s="198">
        <f>RANK(N55,$D55:$R55)</f>
        <v>5</v>
      </c>
      <c r="O56" s="179"/>
      <c r="P56" s="198">
        <f>RANK(P55,$D55:$R55)</f>
        <v>1</v>
      </c>
      <c r="Q56" s="179"/>
      <c r="R56" s="198">
        <f>RANK(R55,$D55:$R55)</f>
        <v>8</v>
      </c>
    </row>
    <row r="57" spans="1:18" s="184" customFormat="1" ht="18.75" customHeight="1" thickBot="1">
      <c r="A57" s="181" t="s">
        <v>12</v>
      </c>
      <c r="B57" s="182"/>
      <c r="C57" s="183"/>
      <c r="D57" s="183"/>
      <c r="E57" s="183"/>
      <c r="F57" s="183"/>
      <c r="G57" s="183"/>
      <c r="H57" s="183"/>
      <c r="I57" s="183"/>
      <c r="J57" s="183"/>
      <c r="K57" s="183"/>
      <c r="L57" s="183"/>
      <c r="M57" s="183"/>
      <c r="N57" s="183"/>
      <c r="O57" s="183"/>
      <c r="P57" s="183"/>
      <c r="Q57" s="183"/>
      <c r="R57" s="183"/>
    </row>
    <row r="58" spans="1:18">
      <c r="M58" s="185"/>
    </row>
    <row r="59" spans="1:18" ht="20.399999999999999">
      <c r="A59" s="186" t="s">
        <v>46</v>
      </c>
    </row>
    <row r="61" spans="1:18">
      <c r="A61" s="187" t="s">
        <v>54</v>
      </c>
    </row>
    <row r="62" spans="1:18" s="175" customFormat="1">
      <c r="C62" s="188" t="s">
        <v>55</v>
      </c>
      <c r="E62" s="175" t="s">
        <v>56</v>
      </c>
      <c r="G62" s="175" t="s">
        <v>57</v>
      </c>
      <c r="I62" s="315" t="s">
        <v>58</v>
      </c>
    </row>
    <row r="63" spans="1:18">
      <c r="C63" s="311" t="s">
        <v>247</v>
      </c>
      <c r="E63" s="311" t="s">
        <v>275</v>
      </c>
      <c r="G63" s="311" t="s">
        <v>86</v>
      </c>
      <c r="I63" s="316"/>
    </row>
    <row r="64" spans="1:18">
      <c r="C64" s="311" t="s">
        <v>247</v>
      </c>
      <c r="E64" s="311" t="s">
        <v>283</v>
      </c>
      <c r="G64" s="174" t="s">
        <v>84</v>
      </c>
      <c r="I64" s="317" t="s">
        <v>328</v>
      </c>
    </row>
    <row r="65" spans="3:9">
      <c r="C65" s="311" t="s">
        <v>247</v>
      </c>
      <c r="E65" s="311" t="s">
        <v>299</v>
      </c>
      <c r="G65" s="174" t="s">
        <v>84</v>
      </c>
      <c r="I65" s="317" t="s">
        <v>327</v>
      </c>
    </row>
    <row r="66" spans="3:9">
      <c r="C66" s="311" t="s">
        <v>346</v>
      </c>
      <c r="E66" s="311" t="s">
        <v>300</v>
      </c>
      <c r="G66" s="174" t="s">
        <v>84</v>
      </c>
      <c r="I66" s="317" t="s">
        <v>347</v>
      </c>
    </row>
    <row r="67" spans="3:9">
      <c r="C67" s="311" t="s">
        <v>346</v>
      </c>
      <c r="E67" s="311" t="s">
        <v>298</v>
      </c>
      <c r="G67" s="174" t="s">
        <v>84</v>
      </c>
      <c r="I67" s="317" t="s">
        <v>348</v>
      </c>
    </row>
    <row r="68" spans="3:9">
      <c r="C68" s="311"/>
      <c r="E68" s="311"/>
      <c r="G68" s="311"/>
      <c r="I68" s="316"/>
    </row>
  </sheetData>
  <sheetProtection selectLockedCells="1"/>
  <protectedRanges>
    <protectedRange sqref="H61:R64 E62:G64 A61:A69 B61:G61 B69:G69 H68:R69 E68:G68 E65:R67 C62:C68" name="Range2"/>
    <protectedRange sqref="C56:R57" name="Range1"/>
  </protectedRanges>
  <mergeCells count="219">
    <mergeCell ref="M1:N1"/>
    <mergeCell ref="O1:P1"/>
    <mergeCell ref="Q1:R1"/>
    <mergeCell ref="S1:T1"/>
    <mergeCell ref="A3:A4"/>
    <mergeCell ref="D3:D4"/>
    <mergeCell ref="F3:F4"/>
    <mergeCell ref="H3:H4"/>
    <mergeCell ref="J3:J4"/>
    <mergeCell ref="L3:L4"/>
    <mergeCell ref="A1:A2"/>
    <mergeCell ref="C1:D1"/>
    <mergeCell ref="E1:F1"/>
    <mergeCell ref="G1:H1"/>
    <mergeCell ref="I1:J1"/>
    <mergeCell ref="K1:L1"/>
    <mergeCell ref="R3:R4"/>
    <mergeCell ref="A5:A6"/>
    <mergeCell ref="D5:D6"/>
    <mergeCell ref="F5:F6"/>
    <mergeCell ref="H5:H6"/>
    <mergeCell ref="J5:J6"/>
    <mergeCell ref="L5:L6"/>
    <mergeCell ref="N5:N6"/>
    <mergeCell ref="R5:R6"/>
    <mergeCell ref="A9:A10"/>
    <mergeCell ref="D9:D10"/>
    <mergeCell ref="F9:F10"/>
    <mergeCell ref="H9:H10"/>
    <mergeCell ref="J9:J10"/>
    <mergeCell ref="L9:L10"/>
    <mergeCell ref="N9:N10"/>
    <mergeCell ref="R9:R10"/>
    <mergeCell ref="A7:A8"/>
    <mergeCell ref="D7:D8"/>
    <mergeCell ref="F7:F8"/>
    <mergeCell ref="H7:H8"/>
    <mergeCell ref="J7:J8"/>
    <mergeCell ref="L7:L8"/>
    <mergeCell ref="A13:A14"/>
    <mergeCell ref="D13:D14"/>
    <mergeCell ref="F13:F14"/>
    <mergeCell ref="H13:H14"/>
    <mergeCell ref="J13:J14"/>
    <mergeCell ref="L13:L14"/>
    <mergeCell ref="N13:N14"/>
    <mergeCell ref="R13:R14"/>
    <mergeCell ref="A11:A12"/>
    <mergeCell ref="D11:D12"/>
    <mergeCell ref="F11:F12"/>
    <mergeCell ref="H11:H12"/>
    <mergeCell ref="J11:J12"/>
    <mergeCell ref="L11:L12"/>
    <mergeCell ref="A17:A18"/>
    <mergeCell ref="D17:D18"/>
    <mergeCell ref="F17:F18"/>
    <mergeCell ref="H17:H18"/>
    <mergeCell ref="J17:J18"/>
    <mergeCell ref="L17:L18"/>
    <mergeCell ref="N17:N18"/>
    <mergeCell ref="R17:R18"/>
    <mergeCell ref="A15:A16"/>
    <mergeCell ref="D15:D16"/>
    <mergeCell ref="F15:F16"/>
    <mergeCell ref="H15:H16"/>
    <mergeCell ref="J15:J16"/>
    <mergeCell ref="L15:L16"/>
    <mergeCell ref="A23:A24"/>
    <mergeCell ref="D23:D24"/>
    <mergeCell ref="F23:F24"/>
    <mergeCell ref="H23:H24"/>
    <mergeCell ref="J23:J24"/>
    <mergeCell ref="L23:L24"/>
    <mergeCell ref="A25:A26"/>
    <mergeCell ref="N19:N20"/>
    <mergeCell ref="R19:R20"/>
    <mergeCell ref="A21:A22"/>
    <mergeCell ref="D21:D22"/>
    <mergeCell ref="F21:F22"/>
    <mergeCell ref="H21:H22"/>
    <mergeCell ref="J21:J22"/>
    <mergeCell ref="L21:L22"/>
    <mergeCell ref="N21:N22"/>
    <mergeCell ref="R21:R22"/>
    <mergeCell ref="A19:A20"/>
    <mergeCell ref="D19:D20"/>
    <mergeCell ref="F19:F20"/>
    <mergeCell ref="H19:H20"/>
    <mergeCell ref="J19:J20"/>
    <mergeCell ref="L19:L20"/>
    <mergeCell ref="F25:F26"/>
    <mergeCell ref="H25:H26"/>
    <mergeCell ref="J25:J26"/>
    <mergeCell ref="L25:L26"/>
    <mergeCell ref="K35:L35"/>
    <mergeCell ref="M35:N35"/>
    <mergeCell ref="I35:J35"/>
    <mergeCell ref="Q35:R35"/>
    <mergeCell ref="D25:D26"/>
    <mergeCell ref="P25:P26"/>
    <mergeCell ref="N25:N26"/>
    <mergeCell ref="R25:R26"/>
    <mergeCell ref="A28:A32"/>
    <mergeCell ref="D31:D32"/>
    <mergeCell ref="F31:F32"/>
    <mergeCell ref="H31:H32"/>
    <mergeCell ref="A33:A34"/>
    <mergeCell ref="A35:A36"/>
    <mergeCell ref="C35:D35"/>
    <mergeCell ref="E35:F35"/>
    <mergeCell ref="G35:H35"/>
    <mergeCell ref="A39:A40"/>
    <mergeCell ref="D39:D40"/>
    <mergeCell ref="F39:F40"/>
    <mergeCell ref="H39:H40"/>
    <mergeCell ref="J39:J40"/>
    <mergeCell ref="L39:L40"/>
    <mergeCell ref="A37:A38"/>
    <mergeCell ref="D37:D38"/>
    <mergeCell ref="F37:F38"/>
    <mergeCell ref="H37:H38"/>
    <mergeCell ref="J37:J38"/>
    <mergeCell ref="L37:L38"/>
    <mergeCell ref="J41:J42"/>
    <mergeCell ref="L41:L42"/>
    <mergeCell ref="D43:D44"/>
    <mergeCell ref="F43:F44"/>
    <mergeCell ref="H43:H44"/>
    <mergeCell ref="J43:J44"/>
    <mergeCell ref="N41:N42"/>
    <mergeCell ref="R41:R42"/>
    <mergeCell ref="A41:A42"/>
    <mergeCell ref="D41:D42"/>
    <mergeCell ref="F41:F42"/>
    <mergeCell ref="H41:H42"/>
    <mergeCell ref="P41:P42"/>
    <mergeCell ref="A45:A46"/>
    <mergeCell ref="A47:A48"/>
    <mergeCell ref="D47:D48"/>
    <mergeCell ref="F47:F48"/>
    <mergeCell ref="H47:H48"/>
    <mergeCell ref="J47:J48"/>
    <mergeCell ref="L47:L48"/>
    <mergeCell ref="N47:N48"/>
    <mergeCell ref="A43:A44"/>
    <mergeCell ref="L43:L44"/>
    <mergeCell ref="D45:D46"/>
    <mergeCell ref="R49:R50"/>
    <mergeCell ref="N53:N54"/>
    <mergeCell ref="P53:P54"/>
    <mergeCell ref="R53:R54"/>
    <mergeCell ref="L53:L54"/>
    <mergeCell ref="R47:R48"/>
    <mergeCell ref="A51:A52"/>
    <mergeCell ref="D51:D52"/>
    <mergeCell ref="F51:F52"/>
    <mergeCell ref="H51:H52"/>
    <mergeCell ref="J51:J52"/>
    <mergeCell ref="L51:L52"/>
    <mergeCell ref="N51:N52"/>
    <mergeCell ref="P51:P52"/>
    <mergeCell ref="R51:R52"/>
    <mergeCell ref="J53:J54"/>
    <mergeCell ref="A49:A50"/>
    <mergeCell ref="D49:D50"/>
    <mergeCell ref="F49:F50"/>
    <mergeCell ref="H49:H50"/>
    <mergeCell ref="J49:J50"/>
    <mergeCell ref="A53:A54"/>
    <mergeCell ref="D53:D54"/>
    <mergeCell ref="F53:F54"/>
    <mergeCell ref="H53:H54"/>
    <mergeCell ref="P3:P4"/>
    <mergeCell ref="P5:P6"/>
    <mergeCell ref="P7:P8"/>
    <mergeCell ref="P9:P10"/>
    <mergeCell ref="J31:J32"/>
    <mergeCell ref="L31:L32"/>
    <mergeCell ref="N31:N32"/>
    <mergeCell ref="P31:P32"/>
    <mergeCell ref="P17:P18"/>
    <mergeCell ref="P19:P20"/>
    <mergeCell ref="N23:N24"/>
    <mergeCell ref="P23:P24"/>
    <mergeCell ref="P21:P22"/>
    <mergeCell ref="N15:N16"/>
    <mergeCell ref="N11:N12"/>
    <mergeCell ref="N7:N8"/>
    <mergeCell ref="N3:N4"/>
    <mergeCell ref="N37:N38"/>
    <mergeCell ref="S8:S11"/>
    <mergeCell ref="R45:R46"/>
    <mergeCell ref="P45:P46"/>
    <mergeCell ref="P37:P38"/>
    <mergeCell ref="O35:P35"/>
    <mergeCell ref="P11:P12"/>
    <mergeCell ref="P13:P14"/>
    <mergeCell ref="P15:P16"/>
    <mergeCell ref="R43:R44"/>
    <mergeCell ref="R31:R32"/>
    <mergeCell ref="P39:P40"/>
    <mergeCell ref="R23:R24"/>
    <mergeCell ref="N39:N40"/>
    <mergeCell ref="R39:R40"/>
    <mergeCell ref="R37:R38"/>
    <mergeCell ref="R15:R16"/>
    <mergeCell ref="R11:R12"/>
    <mergeCell ref="R7:R8"/>
    <mergeCell ref="P47:P48"/>
    <mergeCell ref="P49:P50"/>
    <mergeCell ref="P43:P44"/>
    <mergeCell ref="F45:F46"/>
    <mergeCell ref="H45:H46"/>
    <mergeCell ref="J45:J46"/>
    <mergeCell ref="L45:L46"/>
    <mergeCell ref="N45:N46"/>
    <mergeCell ref="L49:L50"/>
    <mergeCell ref="N43:N44"/>
    <mergeCell ref="N49:N50"/>
  </mergeCells>
  <pageMargins left="0.35433070866141736" right="0.55118110236220474" top="1.2204724409448819" bottom="0.98425196850393704" header="0.51181102362204722" footer="0.51181102362204722"/>
  <pageSetup paperSize="9" scale="76" fitToHeight="2" orientation="landscape" horizontalDpi="4294967293" verticalDpi="300" r:id="rId1"/>
  <headerFooter alignWithMargins="0">
    <oddHeader>&amp;L&amp;"Arial Black,Bold"&amp;12Division South Women Match 1&amp;C&amp;"Arial Black,Bold"&amp;14Midland Veteran's Track and Field League 2013
&amp;R&amp;"Arial Black,Bold"&amp;12 May</oddHeader>
    <oddFooter>&amp;L&amp;D&amp;C&amp;F&amp;R&amp;P</oddFooter>
  </headerFooter>
  <rowBreaks count="1" manualBreakCount="1">
    <brk id="34" max="17"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1"/>
  </sheetPr>
  <dimension ref="A1:P24"/>
  <sheetViews>
    <sheetView tabSelected="1" zoomScale="115" zoomScaleNormal="115" workbookViewId="0">
      <selection activeCell="B17" sqref="B17"/>
    </sheetView>
  </sheetViews>
  <sheetFormatPr defaultRowHeight="16.2"/>
  <cols>
    <col min="1" max="1" width="16.44140625" style="1" customWidth="1"/>
    <col min="2" max="2" width="8" style="4" customWidth="1"/>
    <col min="3" max="3" width="7.33203125" style="4" customWidth="1"/>
    <col min="4" max="4" width="6.109375" style="4" customWidth="1"/>
    <col min="5" max="5" width="7.33203125" style="4" customWidth="1"/>
    <col min="6" max="7" width="6" style="4" customWidth="1"/>
    <col min="8" max="9" width="7" style="4" customWidth="1"/>
    <col min="10" max="10" width="7.33203125" style="4" customWidth="1"/>
    <col min="11" max="11" width="7.5546875" style="4" customWidth="1"/>
    <col min="12" max="12" width="6.109375" style="4" customWidth="1"/>
    <col min="13" max="13" width="7.109375" style="4" customWidth="1"/>
    <col min="14" max="14" width="7" style="4" customWidth="1"/>
    <col min="15" max="15" width="7.88671875" style="4" customWidth="1"/>
    <col min="16" max="16" width="8.6640625" style="4" customWidth="1"/>
  </cols>
  <sheetData>
    <row r="1" spans="1:16" s="5" customFormat="1" ht="40.5" customHeight="1">
      <c r="A1" s="14" t="s">
        <v>15</v>
      </c>
      <c r="B1" s="386" t="s">
        <v>88</v>
      </c>
      <c r="C1" s="387"/>
      <c r="D1" s="386" t="s">
        <v>90</v>
      </c>
      <c r="E1" s="388"/>
      <c r="F1" s="388"/>
      <c r="G1" s="387"/>
      <c r="H1" s="386" t="s">
        <v>89</v>
      </c>
      <c r="I1" s="388"/>
      <c r="J1" s="388"/>
      <c r="K1" s="387"/>
      <c r="L1" s="386" t="s">
        <v>393</v>
      </c>
      <c r="M1" s="388"/>
      <c r="N1" s="388"/>
      <c r="O1" s="387"/>
      <c r="P1" s="123"/>
    </row>
    <row r="2" spans="1:16" ht="39.6">
      <c r="A2" s="62" t="s">
        <v>7</v>
      </c>
      <c r="B2" s="63" t="s">
        <v>11</v>
      </c>
      <c r="C2" s="63" t="s">
        <v>12</v>
      </c>
      <c r="D2" s="83" t="s">
        <v>11</v>
      </c>
      <c r="E2" s="63" t="s">
        <v>12</v>
      </c>
      <c r="F2" s="64" t="s">
        <v>13</v>
      </c>
      <c r="G2" s="84" t="s">
        <v>14</v>
      </c>
      <c r="H2" s="83" t="s">
        <v>11</v>
      </c>
      <c r="I2" s="63" t="s">
        <v>12</v>
      </c>
      <c r="J2" s="65" t="s">
        <v>13</v>
      </c>
      <c r="K2" s="84" t="s">
        <v>14</v>
      </c>
      <c r="L2" s="53" t="s">
        <v>11</v>
      </c>
      <c r="M2" s="63" t="s">
        <v>12</v>
      </c>
      <c r="N2" s="66" t="s">
        <v>13</v>
      </c>
      <c r="O2" s="67" t="s">
        <v>19</v>
      </c>
      <c r="P2" s="58" t="s">
        <v>23</v>
      </c>
    </row>
    <row r="3" spans="1:16">
      <c r="A3" s="17" t="s">
        <v>86</v>
      </c>
      <c r="B3" s="68">
        <v>130</v>
      </c>
      <c r="C3" s="76">
        <v>8</v>
      </c>
      <c r="D3" s="85"/>
      <c r="E3" s="68"/>
      <c r="F3" s="69">
        <f t="shared" ref="F3:G10" si="0">B3+D3</f>
        <v>130</v>
      </c>
      <c r="G3" s="86">
        <f t="shared" si="0"/>
        <v>8</v>
      </c>
      <c r="H3" s="85"/>
      <c r="I3" s="68"/>
      <c r="J3" s="69">
        <f t="shared" ref="J3:K10" si="1">F3+H3</f>
        <v>130</v>
      </c>
      <c r="K3" s="86">
        <f t="shared" si="1"/>
        <v>8</v>
      </c>
      <c r="L3" s="80"/>
      <c r="M3" s="68"/>
      <c r="N3" s="70">
        <f t="shared" ref="N3:O10" si="2">J3+L3</f>
        <v>130</v>
      </c>
      <c r="O3" s="71">
        <f t="shared" si="2"/>
        <v>8</v>
      </c>
      <c r="P3" s="59">
        <v>1</v>
      </c>
    </row>
    <row r="4" spans="1:16">
      <c r="A4" s="17" t="s">
        <v>83</v>
      </c>
      <c r="B4" s="8">
        <v>115</v>
      </c>
      <c r="C4" s="77">
        <v>7</v>
      </c>
      <c r="D4" s="87"/>
      <c r="E4" s="8"/>
      <c r="F4" s="9">
        <f t="shared" si="0"/>
        <v>115</v>
      </c>
      <c r="G4" s="88">
        <f t="shared" si="0"/>
        <v>7</v>
      </c>
      <c r="H4" s="87"/>
      <c r="I4" s="8"/>
      <c r="J4" s="11">
        <f t="shared" si="1"/>
        <v>115</v>
      </c>
      <c r="K4" s="88">
        <f t="shared" si="1"/>
        <v>7</v>
      </c>
      <c r="L4" s="81"/>
      <c r="M4" s="8"/>
      <c r="N4" s="12">
        <f t="shared" si="2"/>
        <v>115</v>
      </c>
      <c r="O4" s="72">
        <f t="shared" si="2"/>
        <v>7</v>
      </c>
      <c r="P4" s="60">
        <v>2</v>
      </c>
    </row>
    <row r="5" spans="1:16">
      <c r="A5" s="108" t="s">
        <v>82</v>
      </c>
      <c r="B5" s="8">
        <v>99</v>
      </c>
      <c r="C5" s="78">
        <v>6</v>
      </c>
      <c r="D5" s="87"/>
      <c r="E5" s="8"/>
      <c r="F5" s="11">
        <f t="shared" si="0"/>
        <v>99</v>
      </c>
      <c r="G5" s="88">
        <f t="shared" si="0"/>
        <v>6</v>
      </c>
      <c r="H5" s="87"/>
      <c r="I5" s="8"/>
      <c r="J5" s="11">
        <f t="shared" si="1"/>
        <v>99</v>
      </c>
      <c r="K5" s="88">
        <f t="shared" si="1"/>
        <v>6</v>
      </c>
      <c r="L5" s="81"/>
      <c r="M5" s="8"/>
      <c r="N5" s="12">
        <f t="shared" si="2"/>
        <v>99</v>
      </c>
      <c r="O5" s="72">
        <f t="shared" si="2"/>
        <v>6</v>
      </c>
      <c r="P5" s="60">
        <v>3</v>
      </c>
    </row>
    <row r="6" spans="1:16">
      <c r="A6" s="17" t="s">
        <v>85</v>
      </c>
      <c r="B6" s="8">
        <v>88</v>
      </c>
      <c r="C6" s="78">
        <v>5</v>
      </c>
      <c r="D6" s="87"/>
      <c r="E6" s="8"/>
      <c r="F6" s="11">
        <f t="shared" si="0"/>
        <v>88</v>
      </c>
      <c r="G6" s="88">
        <f t="shared" si="0"/>
        <v>5</v>
      </c>
      <c r="H6" s="87"/>
      <c r="I6" s="8"/>
      <c r="J6" s="11">
        <f t="shared" si="1"/>
        <v>88</v>
      </c>
      <c r="K6" s="88">
        <f t="shared" si="1"/>
        <v>5</v>
      </c>
      <c r="L6" s="81"/>
      <c r="M6" s="8"/>
      <c r="N6" s="12">
        <f t="shared" si="2"/>
        <v>88</v>
      </c>
      <c r="O6" s="72">
        <f t="shared" si="2"/>
        <v>5</v>
      </c>
      <c r="P6" s="60">
        <v>4</v>
      </c>
    </row>
    <row r="7" spans="1:16">
      <c r="A7" s="17" t="s">
        <v>84</v>
      </c>
      <c r="B7" s="8">
        <v>75</v>
      </c>
      <c r="C7" s="78">
        <v>4</v>
      </c>
      <c r="D7" s="87"/>
      <c r="E7" s="8"/>
      <c r="F7" s="11">
        <f t="shared" si="0"/>
        <v>75</v>
      </c>
      <c r="G7" s="88">
        <f t="shared" si="0"/>
        <v>4</v>
      </c>
      <c r="H7" s="87"/>
      <c r="I7" s="8"/>
      <c r="J7" s="11">
        <f t="shared" si="1"/>
        <v>75</v>
      </c>
      <c r="K7" s="88">
        <f t="shared" si="1"/>
        <v>4</v>
      </c>
      <c r="L7" s="81"/>
      <c r="M7" s="8"/>
      <c r="N7" s="12">
        <f t="shared" si="2"/>
        <v>75</v>
      </c>
      <c r="O7" s="72">
        <f t="shared" si="2"/>
        <v>4</v>
      </c>
      <c r="P7" s="60">
        <v>5</v>
      </c>
    </row>
    <row r="8" spans="1:16" ht="15">
      <c r="A8" s="325" t="s">
        <v>249</v>
      </c>
      <c r="B8" s="8">
        <v>69</v>
      </c>
      <c r="C8" s="78">
        <v>3</v>
      </c>
      <c r="D8" s="87"/>
      <c r="E8" s="8"/>
      <c r="F8" s="11">
        <f t="shared" si="0"/>
        <v>69</v>
      </c>
      <c r="G8" s="88">
        <f t="shared" si="0"/>
        <v>3</v>
      </c>
      <c r="H8" s="87"/>
      <c r="I8" s="8"/>
      <c r="J8" s="11">
        <f t="shared" si="1"/>
        <v>69</v>
      </c>
      <c r="K8" s="88">
        <f t="shared" si="1"/>
        <v>3</v>
      </c>
      <c r="L8" s="81"/>
      <c r="M8" s="8"/>
      <c r="N8" s="12">
        <f t="shared" si="2"/>
        <v>69</v>
      </c>
      <c r="O8" s="72">
        <f t="shared" si="2"/>
        <v>3</v>
      </c>
      <c r="P8" s="60">
        <v>6</v>
      </c>
    </row>
    <row r="9" spans="1:16">
      <c r="A9" s="17" t="s">
        <v>87</v>
      </c>
      <c r="B9" s="8">
        <v>28</v>
      </c>
      <c r="C9" s="78">
        <v>2</v>
      </c>
      <c r="D9" s="87"/>
      <c r="E9" s="8"/>
      <c r="F9" s="11">
        <f t="shared" si="0"/>
        <v>28</v>
      </c>
      <c r="G9" s="88">
        <f t="shared" si="0"/>
        <v>2</v>
      </c>
      <c r="H9" s="87"/>
      <c r="I9" s="8"/>
      <c r="J9" s="11">
        <f t="shared" si="1"/>
        <v>28</v>
      </c>
      <c r="K9" s="88">
        <f t="shared" si="1"/>
        <v>2</v>
      </c>
      <c r="L9" s="81"/>
      <c r="M9" s="8"/>
      <c r="N9" s="12">
        <f t="shared" si="2"/>
        <v>28</v>
      </c>
      <c r="O9" s="72">
        <f t="shared" si="2"/>
        <v>2</v>
      </c>
      <c r="P9" s="60">
        <v>7</v>
      </c>
    </row>
    <row r="10" spans="1:16" ht="16.8" thickBot="1">
      <c r="A10" s="324" t="s">
        <v>92</v>
      </c>
      <c r="B10" s="20">
        <v>17</v>
      </c>
      <c r="C10" s="79">
        <v>1</v>
      </c>
      <c r="D10" s="89"/>
      <c r="E10" s="20"/>
      <c r="F10" s="21">
        <f t="shared" si="0"/>
        <v>17</v>
      </c>
      <c r="G10" s="90">
        <f t="shared" si="0"/>
        <v>1</v>
      </c>
      <c r="H10" s="89"/>
      <c r="I10" s="20"/>
      <c r="J10" s="21">
        <f t="shared" si="1"/>
        <v>17</v>
      </c>
      <c r="K10" s="90">
        <f t="shared" si="1"/>
        <v>1</v>
      </c>
      <c r="L10" s="82"/>
      <c r="M10" s="20"/>
      <c r="N10" s="22">
        <f t="shared" si="2"/>
        <v>17</v>
      </c>
      <c r="O10" s="75">
        <f t="shared" si="2"/>
        <v>1</v>
      </c>
      <c r="P10" s="61">
        <v>8</v>
      </c>
    </row>
    <row r="11" spans="1:16">
      <c r="A11" s="24"/>
      <c r="B11" s="3" t="s">
        <v>17</v>
      </c>
      <c r="C11" s="3"/>
      <c r="D11" s="3"/>
      <c r="E11" s="3"/>
      <c r="F11" s="25"/>
      <c r="G11" s="25"/>
      <c r="H11" s="3"/>
      <c r="I11" s="3"/>
      <c r="J11" s="25"/>
      <c r="K11" s="25"/>
      <c r="L11" s="3"/>
      <c r="M11" s="3"/>
      <c r="N11" s="26"/>
      <c r="O11" s="26"/>
      <c r="P11" s="3"/>
    </row>
    <row r="12" spans="1:16" ht="6.75" customHeight="1" thickBot="1">
      <c r="B12" s="3"/>
      <c r="D12" s="3"/>
      <c r="E12" s="3"/>
      <c r="F12" s="6"/>
      <c r="G12" s="6"/>
      <c r="H12" s="3"/>
      <c r="I12" s="3"/>
      <c r="J12" s="6"/>
      <c r="K12" s="6"/>
      <c r="L12" s="3"/>
      <c r="M12" s="3"/>
      <c r="N12" s="7"/>
      <c r="O12" s="7"/>
      <c r="P12" s="13"/>
    </row>
    <row r="13" spans="1:16" ht="39" customHeight="1">
      <c r="A13" s="14" t="s">
        <v>16</v>
      </c>
      <c r="B13" s="386" t="s">
        <v>88</v>
      </c>
      <c r="C13" s="387"/>
      <c r="D13" s="386" t="s">
        <v>91</v>
      </c>
      <c r="E13" s="388"/>
      <c r="F13" s="388"/>
      <c r="G13" s="387"/>
      <c r="H13" s="386" t="s">
        <v>89</v>
      </c>
      <c r="I13" s="388"/>
      <c r="J13" s="388"/>
      <c r="K13" s="387"/>
      <c r="L13" s="386" t="s">
        <v>393</v>
      </c>
      <c r="M13" s="388"/>
      <c r="N13" s="388"/>
      <c r="O13" s="387"/>
      <c r="P13" s="123"/>
    </row>
    <row r="14" spans="1:16" ht="39.6">
      <c r="A14" s="15" t="s">
        <v>7</v>
      </c>
      <c r="B14" s="52" t="s">
        <v>11</v>
      </c>
      <c r="C14" s="52" t="s">
        <v>12</v>
      </c>
      <c r="D14" s="93" t="s">
        <v>11</v>
      </c>
      <c r="E14" s="52" t="s">
        <v>12</v>
      </c>
      <c r="F14" s="54" t="s">
        <v>13</v>
      </c>
      <c r="G14" s="94" t="s">
        <v>14</v>
      </c>
      <c r="H14" s="93" t="s">
        <v>11</v>
      </c>
      <c r="I14" s="52" t="s">
        <v>12</v>
      </c>
      <c r="J14" s="55" t="s">
        <v>13</v>
      </c>
      <c r="K14" s="94" t="s">
        <v>14</v>
      </c>
      <c r="L14" s="91" t="s">
        <v>11</v>
      </c>
      <c r="M14" s="52" t="s">
        <v>12</v>
      </c>
      <c r="N14" s="56" t="s">
        <v>13</v>
      </c>
      <c r="O14" s="57" t="s">
        <v>19</v>
      </c>
      <c r="P14" s="58" t="s">
        <v>23</v>
      </c>
    </row>
    <row r="15" spans="1:16">
      <c r="A15" s="17" t="s">
        <v>86</v>
      </c>
      <c r="B15" s="68">
        <v>107</v>
      </c>
      <c r="C15" s="77">
        <v>8</v>
      </c>
      <c r="D15" s="95"/>
      <c r="E15" s="2"/>
      <c r="F15" s="9">
        <f t="shared" ref="F15:G22" si="3">B15+D15</f>
        <v>107</v>
      </c>
      <c r="G15" s="96">
        <f t="shared" si="3"/>
        <v>8</v>
      </c>
      <c r="H15" s="95"/>
      <c r="I15" s="2"/>
      <c r="J15" s="9">
        <f t="shared" ref="J15:K22" si="4">F15+H15</f>
        <v>107</v>
      </c>
      <c r="K15" s="96">
        <f t="shared" si="4"/>
        <v>8</v>
      </c>
      <c r="L15" s="92"/>
      <c r="M15" s="2"/>
      <c r="N15" s="10">
        <f t="shared" ref="N15:O22" si="5">J15+L15</f>
        <v>107</v>
      </c>
      <c r="O15" s="10">
        <f t="shared" si="5"/>
        <v>8</v>
      </c>
      <c r="P15" s="16">
        <v>1</v>
      </c>
    </row>
    <row r="16" spans="1:16">
      <c r="A16" s="17" t="s">
        <v>84</v>
      </c>
      <c r="B16" s="8">
        <v>102</v>
      </c>
      <c r="C16" s="78">
        <v>7</v>
      </c>
      <c r="D16" s="95"/>
      <c r="E16" s="2"/>
      <c r="F16" s="11">
        <f t="shared" si="3"/>
        <v>102</v>
      </c>
      <c r="G16" s="88">
        <f t="shared" si="3"/>
        <v>7</v>
      </c>
      <c r="H16" s="87"/>
      <c r="I16" s="8"/>
      <c r="J16" s="11">
        <f t="shared" si="4"/>
        <v>102</v>
      </c>
      <c r="K16" s="88">
        <f t="shared" si="4"/>
        <v>7</v>
      </c>
      <c r="L16" s="81"/>
      <c r="M16" s="8"/>
      <c r="N16" s="12">
        <f t="shared" si="5"/>
        <v>102</v>
      </c>
      <c r="O16" s="12">
        <f t="shared" si="5"/>
        <v>7</v>
      </c>
      <c r="P16" s="18">
        <v>2</v>
      </c>
    </row>
    <row r="17" spans="1:16">
      <c r="A17" s="108" t="s">
        <v>83</v>
      </c>
      <c r="B17" s="8">
        <v>95</v>
      </c>
      <c r="C17" s="78">
        <v>6</v>
      </c>
      <c r="D17" s="87"/>
      <c r="E17" s="8"/>
      <c r="F17" s="11">
        <f t="shared" si="3"/>
        <v>95</v>
      </c>
      <c r="G17" s="88">
        <f t="shared" si="3"/>
        <v>6</v>
      </c>
      <c r="H17" s="87"/>
      <c r="I17" s="8"/>
      <c r="J17" s="11">
        <f t="shared" si="4"/>
        <v>95</v>
      </c>
      <c r="K17" s="88">
        <f t="shared" si="4"/>
        <v>6</v>
      </c>
      <c r="L17" s="81"/>
      <c r="M17" s="8"/>
      <c r="N17" s="12">
        <f t="shared" si="5"/>
        <v>95</v>
      </c>
      <c r="O17" s="12">
        <f t="shared" si="5"/>
        <v>6</v>
      </c>
      <c r="P17" s="18">
        <v>3</v>
      </c>
    </row>
    <row r="18" spans="1:16">
      <c r="A18" s="17" t="s">
        <v>82</v>
      </c>
      <c r="B18" s="8">
        <v>73</v>
      </c>
      <c r="C18" s="78">
        <v>5</v>
      </c>
      <c r="D18" s="87"/>
      <c r="E18" s="8"/>
      <c r="F18" s="11">
        <f t="shared" si="3"/>
        <v>73</v>
      </c>
      <c r="G18" s="88">
        <f t="shared" si="3"/>
        <v>5</v>
      </c>
      <c r="H18" s="87"/>
      <c r="I18" s="8"/>
      <c r="J18" s="11">
        <f t="shared" si="4"/>
        <v>73</v>
      </c>
      <c r="K18" s="88">
        <f t="shared" si="4"/>
        <v>5</v>
      </c>
      <c r="L18" s="81"/>
      <c r="M18" s="8"/>
      <c r="N18" s="12">
        <f t="shared" si="5"/>
        <v>73</v>
      </c>
      <c r="O18" s="12">
        <f t="shared" si="5"/>
        <v>5</v>
      </c>
      <c r="P18" s="18">
        <v>4</v>
      </c>
    </row>
    <row r="19" spans="1:16">
      <c r="A19" s="17" t="s">
        <v>85</v>
      </c>
      <c r="B19" s="8">
        <v>70</v>
      </c>
      <c r="C19" s="78">
        <v>4</v>
      </c>
      <c r="D19" s="87"/>
      <c r="E19" s="8"/>
      <c r="F19" s="11">
        <f t="shared" si="3"/>
        <v>70</v>
      </c>
      <c r="G19" s="88">
        <f t="shared" si="3"/>
        <v>4</v>
      </c>
      <c r="H19" s="87"/>
      <c r="I19" s="8"/>
      <c r="J19" s="11">
        <f t="shared" si="4"/>
        <v>70</v>
      </c>
      <c r="K19" s="88">
        <f t="shared" si="4"/>
        <v>4</v>
      </c>
      <c r="L19" s="81"/>
      <c r="M19" s="8"/>
      <c r="N19" s="12">
        <f t="shared" si="5"/>
        <v>70</v>
      </c>
      <c r="O19" s="12">
        <f t="shared" si="5"/>
        <v>4</v>
      </c>
      <c r="P19" s="18">
        <v>5</v>
      </c>
    </row>
    <row r="20" spans="1:16">
      <c r="A20" s="327" t="s">
        <v>92</v>
      </c>
      <c r="B20" s="8">
        <v>38</v>
      </c>
      <c r="C20" s="78">
        <v>3</v>
      </c>
      <c r="D20" s="87"/>
      <c r="E20" s="8"/>
      <c r="F20" s="11">
        <f t="shared" si="3"/>
        <v>38</v>
      </c>
      <c r="G20" s="88">
        <f t="shared" si="3"/>
        <v>3</v>
      </c>
      <c r="H20" s="87"/>
      <c r="I20" s="8"/>
      <c r="J20" s="11">
        <f t="shared" si="4"/>
        <v>38</v>
      </c>
      <c r="K20" s="88">
        <f t="shared" si="4"/>
        <v>3</v>
      </c>
      <c r="L20" s="81"/>
      <c r="M20" s="8"/>
      <c r="N20" s="12">
        <f t="shared" si="5"/>
        <v>38</v>
      </c>
      <c r="O20" s="12">
        <f t="shared" si="5"/>
        <v>3</v>
      </c>
      <c r="P20" s="18">
        <v>6</v>
      </c>
    </row>
    <row r="21" spans="1:16" ht="15">
      <c r="A21" s="326" t="s">
        <v>249</v>
      </c>
      <c r="B21" s="8">
        <v>8</v>
      </c>
      <c r="C21" s="78">
        <v>2</v>
      </c>
      <c r="D21" s="87"/>
      <c r="E21" s="8"/>
      <c r="F21" s="11">
        <f t="shared" si="3"/>
        <v>8</v>
      </c>
      <c r="G21" s="88">
        <f t="shared" si="3"/>
        <v>2</v>
      </c>
      <c r="H21" s="87"/>
      <c r="I21" s="8"/>
      <c r="J21" s="11">
        <f t="shared" si="4"/>
        <v>8</v>
      </c>
      <c r="K21" s="88">
        <f t="shared" si="4"/>
        <v>2</v>
      </c>
      <c r="L21" s="81"/>
      <c r="M21" s="8"/>
      <c r="N21" s="12">
        <f t="shared" si="5"/>
        <v>8</v>
      </c>
      <c r="O21" s="12">
        <f t="shared" si="5"/>
        <v>2</v>
      </c>
      <c r="P21" s="18">
        <v>7</v>
      </c>
    </row>
    <row r="22" spans="1:16" ht="16.8" thickBot="1">
      <c r="A22" s="19" t="s">
        <v>87</v>
      </c>
      <c r="B22" s="20">
        <v>0</v>
      </c>
      <c r="C22" s="79">
        <v>0</v>
      </c>
      <c r="D22" s="89"/>
      <c r="E22" s="20"/>
      <c r="F22" s="21">
        <f t="shared" si="3"/>
        <v>0</v>
      </c>
      <c r="G22" s="90">
        <f t="shared" si="3"/>
        <v>0</v>
      </c>
      <c r="H22" s="89"/>
      <c r="I22" s="20"/>
      <c r="J22" s="21">
        <f t="shared" si="4"/>
        <v>0</v>
      </c>
      <c r="K22" s="90">
        <f t="shared" si="4"/>
        <v>0</v>
      </c>
      <c r="L22" s="82"/>
      <c r="M22" s="20"/>
      <c r="N22" s="22">
        <f t="shared" si="5"/>
        <v>0</v>
      </c>
      <c r="O22" s="22">
        <f t="shared" si="5"/>
        <v>0</v>
      </c>
      <c r="P22" s="23">
        <v>8</v>
      </c>
    </row>
    <row r="24" spans="1:16">
      <c r="A24" s="42"/>
      <c r="B24" s="43"/>
    </row>
  </sheetData>
  <mergeCells count="8">
    <mergeCell ref="B13:C13"/>
    <mergeCell ref="D1:G1"/>
    <mergeCell ref="H1:K1"/>
    <mergeCell ref="L1:O1"/>
    <mergeCell ref="D13:G13"/>
    <mergeCell ref="H13:K13"/>
    <mergeCell ref="L13:O13"/>
    <mergeCell ref="B1:C1"/>
  </mergeCells>
  <pageMargins left="0.75" right="0.75" top="1.1599999999999999" bottom="1" header="0.5" footer="0.5"/>
  <pageSetup paperSize="9" orientation="landscape" horizontalDpi="360" verticalDpi="360" r:id="rId1"/>
  <headerFooter alignWithMargins="0">
    <oddHeader>&amp;C&amp;"Arial Black,Bold"&amp;12Midland Vets League (South)  2013
Overall Positions</oddHeader>
    <oddFooter>&amp;L&amp;F&amp;COriginal sheet
Dave Cowley  
cowleyclan@talk21.com&amp;R&amp;D</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42"/>
  <sheetViews>
    <sheetView view="pageLayout" topLeftCell="A4" zoomScaleNormal="100" workbookViewId="0">
      <selection activeCell="G5" sqref="G5"/>
    </sheetView>
  </sheetViews>
  <sheetFormatPr defaultColWidth="10.33203125" defaultRowHeight="13.2"/>
  <cols>
    <col min="1" max="1" width="18.33203125" bestFit="1" customWidth="1"/>
    <col min="2" max="2" width="0.88671875" customWidth="1"/>
    <col min="3" max="3" width="17.33203125" customWidth="1"/>
    <col min="4" max="4" width="0.88671875" customWidth="1"/>
    <col min="5" max="5" width="16.6640625" customWidth="1"/>
    <col min="6" max="6" width="0.44140625" customWidth="1"/>
    <col min="7" max="7" width="18.33203125" customWidth="1"/>
    <col min="8" max="8" width="0.6640625" customWidth="1"/>
    <col min="9" max="9" width="17" bestFit="1" customWidth="1"/>
    <col min="10" max="10" width="0.6640625" customWidth="1"/>
    <col min="11" max="11" width="16.5546875" customWidth="1"/>
    <col min="12" max="12" width="0.6640625" customWidth="1"/>
    <col min="13" max="13" width="18.44140625" customWidth="1"/>
    <col min="14" max="14" width="0.44140625" customWidth="1"/>
    <col min="15" max="15" width="14.109375" bestFit="1" customWidth="1"/>
    <col min="16" max="16" width="0.5546875" customWidth="1"/>
    <col min="17" max="17" width="16" bestFit="1" customWidth="1"/>
    <col min="18" max="18" width="2.6640625" customWidth="1"/>
  </cols>
  <sheetData>
    <row r="1" spans="1:18" s="105" customFormat="1" ht="15">
      <c r="A1" s="102" t="s">
        <v>2</v>
      </c>
      <c r="B1" s="102"/>
      <c r="C1" s="102" t="s">
        <v>82</v>
      </c>
      <c r="D1" s="102"/>
      <c r="E1" s="102" t="s">
        <v>83</v>
      </c>
      <c r="F1" s="103"/>
      <c r="G1" s="102" t="s">
        <v>249</v>
      </c>
      <c r="H1" s="103"/>
      <c r="I1" s="104" t="s">
        <v>92</v>
      </c>
      <c r="J1" s="103"/>
      <c r="K1" s="104" t="s">
        <v>84</v>
      </c>
      <c r="L1" s="103"/>
      <c r="M1" s="104" t="s">
        <v>85</v>
      </c>
      <c r="N1" s="103"/>
      <c r="O1" s="102" t="s">
        <v>86</v>
      </c>
      <c r="P1" s="103"/>
      <c r="Q1" s="106" t="s">
        <v>87</v>
      </c>
      <c r="R1" s="299"/>
    </row>
    <row r="2" spans="1:18" ht="14.4" thickBot="1">
      <c r="A2" s="31"/>
      <c r="B2" s="29"/>
      <c r="C2" s="27" t="s">
        <v>394</v>
      </c>
      <c r="D2" s="29"/>
      <c r="E2" s="27" t="s">
        <v>101</v>
      </c>
      <c r="F2" s="29"/>
      <c r="G2" s="27" t="s">
        <v>102</v>
      </c>
      <c r="H2" s="29"/>
      <c r="I2" s="27" t="s">
        <v>103</v>
      </c>
      <c r="J2" s="29"/>
      <c r="K2" s="27" t="s">
        <v>104</v>
      </c>
      <c r="L2" s="29"/>
      <c r="M2" s="28" t="s">
        <v>105</v>
      </c>
      <c r="N2" s="29"/>
      <c r="O2" s="111" t="s">
        <v>106</v>
      </c>
      <c r="P2" s="29"/>
      <c r="Q2" s="290" t="s">
        <v>107</v>
      </c>
      <c r="R2" s="74"/>
    </row>
    <row r="3" spans="1:18">
      <c r="A3" s="31" t="s">
        <v>21</v>
      </c>
      <c r="B3" s="98"/>
      <c r="C3" s="98"/>
      <c r="D3" s="98"/>
      <c r="E3" s="98"/>
      <c r="F3" s="98"/>
      <c r="G3" s="98"/>
      <c r="H3" s="98"/>
      <c r="I3" s="98"/>
      <c r="J3" s="98"/>
      <c r="K3" s="99"/>
      <c r="L3" s="98"/>
      <c r="M3" s="98"/>
      <c r="N3" s="98"/>
      <c r="O3" s="98"/>
      <c r="P3" s="98"/>
      <c r="Q3" s="291"/>
      <c r="R3" s="74"/>
    </row>
    <row r="4" spans="1:18">
      <c r="A4" s="115" t="s">
        <v>180</v>
      </c>
      <c r="B4" s="29"/>
      <c r="C4" s="115" t="s">
        <v>259</v>
      </c>
      <c r="D4" s="29"/>
      <c r="E4" s="115" t="s">
        <v>141</v>
      </c>
      <c r="F4" s="29"/>
      <c r="G4" s="292" t="s">
        <v>174</v>
      </c>
      <c r="H4" s="29"/>
      <c r="I4" s="115"/>
      <c r="J4" s="29"/>
      <c r="K4" s="115" t="s">
        <v>153</v>
      </c>
      <c r="L4" s="29"/>
      <c r="M4" s="115" t="s">
        <v>266</v>
      </c>
      <c r="N4" s="29"/>
      <c r="O4" s="115" t="s">
        <v>221</v>
      </c>
      <c r="P4" s="29"/>
      <c r="Q4" s="292" t="s">
        <v>277</v>
      </c>
      <c r="R4" s="74"/>
    </row>
    <row r="5" spans="1:18">
      <c r="A5" s="115" t="s">
        <v>181</v>
      </c>
      <c r="B5" s="29"/>
      <c r="C5" s="115" t="s">
        <v>233</v>
      </c>
      <c r="D5" s="29"/>
      <c r="E5" s="29" t="s">
        <v>285</v>
      </c>
      <c r="F5" s="29"/>
      <c r="G5" s="292" t="s">
        <v>237</v>
      </c>
      <c r="H5" s="29"/>
      <c r="I5" s="29"/>
      <c r="J5" s="29"/>
      <c r="K5" s="29" t="s">
        <v>154</v>
      </c>
      <c r="L5" s="29"/>
      <c r="M5" s="32" t="s">
        <v>267</v>
      </c>
      <c r="N5" s="29"/>
      <c r="O5" s="115" t="s">
        <v>263</v>
      </c>
      <c r="P5" s="29"/>
      <c r="Q5" s="292"/>
      <c r="R5" s="74"/>
    </row>
    <row r="6" spans="1:18">
      <c r="A6" s="115" t="s">
        <v>182</v>
      </c>
      <c r="B6" s="29"/>
      <c r="C6" s="115" t="s">
        <v>248</v>
      </c>
      <c r="D6" s="29"/>
      <c r="E6" s="29" t="s">
        <v>142</v>
      </c>
      <c r="F6" s="29"/>
      <c r="G6" s="292" t="s">
        <v>238</v>
      </c>
      <c r="H6" s="29"/>
      <c r="I6" s="29"/>
      <c r="J6" s="29"/>
      <c r="K6" s="29" t="s">
        <v>252</v>
      </c>
      <c r="L6" s="29"/>
      <c r="M6" s="115"/>
      <c r="N6" s="29"/>
      <c r="O6" s="115" t="s">
        <v>264</v>
      </c>
      <c r="P6" s="29"/>
      <c r="Q6" s="292"/>
      <c r="R6" s="74"/>
    </row>
    <row r="7" spans="1:18">
      <c r="A7" s="115" t="s">
        <v>183</v>
      </c>
      <c r="B7" s="29"/>
      <c r="C7" s="115" t="s">
        <v>260</v>
      </c>
      <c r="D7" s="29"/>
      <c r="E7" s="115" t="s">
        <v>224</v>
      </c>
      <c r="F7" s="29"/>
      <c r="G7" s="29"/>
      <c r="H7" s="29"/>
      <c r="I7" s="29" t="s">
        <v>280</v>
      </c>
      <c r="J7" s="29"/>
      <c r="K7" s="115" t="s">
        <v>227</v>
      </c>
      <c r="L7" s="29"/>
      <c r="M7" s="115"/>
      <c r="N7" s="29"/>
      <c r="O7" s="29" t="s">
        <v>156</v>
      </c>
      <c r="P7" s="29"/>
      <c r="Q7" s="293"/>
      <c r="R7" s="74"/>
    </row>
    <row r="8" spans="1:18">
      <c r="A8" s="115" t="s">
        <v>184</v>
      </c>
      <c r="B8" s="29"/>
      <c r="C8" s="115" t="s">
        <v>290</v>
      </c>
      <c r="D8" s="29"/>
      <c r="E8" s="115" t="s">
        <v>224</v>
      </c>
      <c r="F8" s="29"/>
      <c r="G8" s="29"/>
      <c r="H8" s="29"/>
      <c r="I8" s="29"/>
      <c r="J8" s="29" t="s">
        <v>240</v>
      </c>
      <c r="K8" s="115" t="s">
        <v>253</v>
      </c>
      <c r="L8" s="29"/>
      <c r="M8" s="115" t="s">
        <v>161</v>
      </c>
      <c r="N8" s="29"/>
      <c r="O8" s="115" t="s">
        <v>222</v>
      </c>
      <c r="P8" s="29"/>
      <c r="Q8" s="293"/>
      <c r="R8" s="74"/>
    </row>
    <row r="9" spans="1:18">
      <c r="A9" s="115" t="s">
        <v>185</v>
      </c>
      <c r="B9" s="29"/>
      <c r="C9" s="29" t="s">
        <v>242</v>
      </c>
      <c r="D9" s="29"/>
      <c r="E9" s="115" t="s">
        <v>142</v>
      </c>
      <c r="F9" s="29"/>
      <c r="G9" s="29" t="s">
        <v>250</v>
      </c>
      <c r="H9" s="29"/>
      <c r="I9" s="29"/>
      <c r="J9" s="29"/>
      <c r="K9" s="115" t="s">
        <v>239</v>
      </c>
      <c r="L9" s="29"/>
      <c r="M9" s="115" t="s">
        <v>316</v>
      </c>
      <c r="N9" s="29"/>
      <c r="O9" s="115" t="s">
        <v>265</v>
      </c>
      <c r="P9" s="29"/>
      <c r="Q9" s="293" t="s">
        <v>277</v>
      </c>
      <c r="R9" s="74"/>
    </row>
    <row r="10" spans="1:18">
      <c r="A10" s="115" t="s">
        <v>186</v>
      </c>
      <c r="B10" s="29"/>
      <c r="C10" s="29" t="s">
        <v>234</v>
      </c>
      <c r="D10" s="29"/>
      <c r="E10" s="115" t="s">
        <v>285</v>
      </c>
      <c r="F10" s="29"/>
      <c r="G10" s="29"/>
      <c r="H10" s="29"/>
      <c r="I10" s="115"/>
      <c r="J10" s="29"/>
      <c r="K10" s="29" t="s">
        <v>154</v>
      </c>
      <c r="L10" s="29"/>
      <c r="M10" s="115" t="s">
        <v>267</v>
      </c>
      <c r="N10" s="29"/>
      <c r="O10" s="115" t="s">
        <v>264</v>
      </c>
      <c r="P10" s="29"/>
      <c r="Q10" s="293" t="s">
        <v>278</v>
      </c>
      <c r="R10" s="74"/>
    </row>
    <row r="11" spans="1:18">
      <c r="A11" s="115" t="s">
        <v>190</v>
      </c>
      <c r="B11" s="29"/>
      <c r="C11" s="115" t="s">
        <v>163</v>
      </c>
      <c r="D11" s="29"/>
      <c r="E11" s="29" t="s">
        <v>142</v>
      </c>
      <c r="F11" s="29"/>
      <c r="G11" s="115"/>
      <c r="H11" s="29"/>
      <c r="I11" s="115" t="s">
        <v>281</v>
      </c>
      <c r="J11" s="29"/>
      <c r="K11" s="29" t="s">
        <v>252</v>
      </c>
      <c r="L11" s="29"/>
      <c r="M11" s="115" t="s">
        <v>162</v>
      </c>
      <c r="N11" s="29"/>
      <c r="O11" s="115" t="s">
        <v>223</v>
      </c>
      <c r="P11" s="29"/>
      <c r="Q11" s="293"/>
      <c r="R11" s="74"/>
    </row>
    <row r="12" spans="1:18">
      <c r="A12" s="115" t="s">
        <v>191</v>
      </c>
      <c r="B12" s="29"/>
      <c r="C12" s="115" t="s">
        <v>232</v>
      </c>
      <c r="D12" s="29"/>
      <c r="E12" s="29" t="s">
        <v>143</v>
      </c>
      <c r="F12" s="29"/>
      <c r="G12" s="29"/>
      <c r="H12" s="29"/>
      <c r="I12" s="29" t="s">
        <v>170</v>
      </c>
      <c r="J12" s="29"/>
      <c r="K12" s="29"/>
      <c r="L12" s="29"/>
      <c r="M12" s="115" t="s">
        <v>160</v>
      </c>
      <c r="N12" s="29"/>
      <c r="O12" s="29" t="s">
        <v>158</v>
      </c>
      <c r="P12" s="29"/>
      <c r="Q12" s="293"/>
      <c r="R12" s="74"/>
    </row>
    <row r="13" spans="1:18">
      <c r="A13" s="115" t="s">
        <v>187</v>
      </c>
      <c r="B13" s="29"/>
      <c r="C13" s="115" t="s">
        <v>261</v>
      </c>
      <c r="D13" s="29"/>
      <c r="E13" s="115" t="s">
        <v>226</v>
      </c>
      <c r="F13" s="29"/>
      <c r="G13" s="29"/>
      <c r="H13" s="29"/>
      <c r="I13" s="29"/>
      <c r="J13" s="29"/>
      <c r="K13" s="29" t="s">
        <v>254</v>
      </c>
      <c r="L13" s="29"/>
      <c r="M13" s="115" t="s">
        <v>161</v>
      </c>
      <c r="N13" s="29"/>
      <c r="O13" s="115" t="s">
        <v>222</v>
      </c>
      <c r="P13" s="29"/>
      <c r="Q13" s="292"/>
      <c r="R13" s="74"/>
    </row>
    <row r="14" spans="1:18">
      <c r="A14" s="115" t="s">
        <v>188</v>
      </c>
      <c r="B14" s="29"/>
      <c r="C14" s="29" t="s">
        <v>242</v>
      </c>
      <c r="D14" s="29"/>
      <c r="E14" s="115" t="s">
        <v>286</v>
      </c>
      <c r="F14" s="29"/>
      <c r="G14" s="29"/>
      <c r="H14" s="29"/>
      <c r="I14" s="29"/>
      <c r="J14" s="29"/>
      <c r="K14" s="29" t="s">
        <v>255</v>
      </c>
      <c r="L14" s="29"/>
      <c r="M14" s="115" t="s">
        <v>268</v>
      </c>
      <c r="N14" s="29"/>
      <c r="O14" s="29" t="s">
        <v>157</v>
      </c>
      <c r="P14" s="29"/>
      <c r="Q14" s="292" t="s">
        <v>279</v>
      </c>
      <c r="R14" s="74"/>
    </row>
    <row r="15" spans="1:18" ht="13.8" thickBot="1">
      <c r="A15" s="116" t="s">
        <v>189</v>
      </c>
      <c r="B15" s="32"/>
      <c r="C15" s="116" t="s">
        <v>259</v>
      </c>
      <c r="D15" s="32"/>
      <c r="E15" s="29" t="s">
        <v>225</v>
      </c>
      <c r="F15" s="32"/>
      <c r="G15" s="32"/>
      <c r="H15" s="32"/>
      <c r="I15" s="115"/>
      <c r="J15" s="32"/>
      <c r="K15" s="32" t="s">
        <v>256</v>
      </c>
      <c r="L15" s="32"/>
      <c r="M15" s="116" t="s">
        <v>220</v>
      </c>
      <c r="N15" s="32"/>
      <c r="O15" s="116" t="s">
        <v>308</v>
      </c>
      <c r="P15" s="32"/>
      <c r="Q15" s="294" t="s">
        <v>277</v>
      </c>
      <c r="R15" s="74"/>
    </row>
    <row r="16" spans="1:18" s="282" customFormat="1">
      <c r="A16" s="280" t="s">
        <v>78</v>
      </c>
      <c r="B16" s="281"/>
      <c r="C16" s="281" t="str">
        <f>C1</f>
        <v>Birchfield</v>
      </c>
      <c r="D16" s="281"/>
      <c r="E16" s="281" t="str">
        <f>E1</f>
        <v>B &amp; R</v>
      </c>
      <c r="F16" s="281"/>
      <c r="G16" s="281" t="str">
        <f>G1</f>
        <v>Droitwich &amp; KSAC</v>
      </c>
      <c r="H16" s="281"/>
      <c r="I16" s="281" t="str">
        <f>I1</f>
        <v>DASH</v>
      </c>
      <c r="J16" s="281"/>
      <c r="K16" s="281" t="str">
        <f>K1</f>
        <v>Halesowen</v>
      </c>
      <c r="L16" s="281"/>
      <c r="M16" s="281" t="str">
        <f>M1</f>
        <v>Sparkhill</v>
      </c>
      <c r="N16" s="281"/>
      <c r="O16" s="281" t="str">
        <f>O1</f>
        <v>Worcester</v>
      </c>
      <c r="P16" s="281"/>
      <c r="Q16" s="295" t="str">
        <f>Q1</f>
        <v>MMAC</v>
      </c>
      <c r="R16" s="300"/>
    </row>
    <row r="17" spans="1:21">
      <c r="A17" s="389" t="s">
        <v>79</v>
      </c>
      <c r="B17" s="29"/>
      <c r="C17" s="115" t="s">
        <v>248</v>
      </c>
      <c r="D17" s="29"/>
      <c r="E17" s="115" t="s">
        <v>142</v>
      </c>
      <c r="F17" s="29"/>
      <c r="G17" s="292" t="s">
        <v>238</v>
      </c>
      <c r="H17" s="29"/>
      <c r="I17" s="29"/>
      <c r="J17" s="29"/>
      <c r="K17" s="115" t="s">
        <v>254</v>
      </c>
      <c r="L17" s="29"/>
      <c r="M17" s="29"/>
      <c r="N17" s="29"/>
      <c r="O17" s="115" t="s">
        <v>222</v>
      </c>
      <c r="P17" s="29"/>
      <c r="Q17" s="293"/>
      <c r="R17" s="74"/>
    </row>
    <row r="18" spans="1:21">
      <c r="A18" s="390"/>
      <c r="B18" s="29"/>
      <c r="C18" s="115" t="s">
        <v>242</v>
      </c>
      <c r="D18" s="29"/>
      <c r="E18" s="115" t="s">
        <v>286</v>
      </c>
      <c r="F18" s="29"/>
      <c r="G18" s="29" t="s">
        <v>250</v>
      </c>
      <c r="H18" s="29"/>
      <c r="I18" s="29"/>
      <c r="J18" s="29"/>
      <c r="K18" s="115" t="s">
        <v>257</v>
      </c>
      <c r="L18" s="29"/>
      <c r="M18" s="29"/>
      <c r="N18" s="29"/>
      <c r="O18" s="115" t="s">
        <v>264</v>
      </c>
      <c r="P18" s="29"/>
      <c r="Q18" s="293"/>
      <c r="R18" s="74"/>
      <c r="U18" s="74"/>
    </row>
    <row r="19" spans="1:21">
      <c r="A19" s="390"/>
      <c r="B19" s="29"/>
      <c r="C19" s="115" t="s">
        <v>233</v>
      </c>
      <c r="D19" s="29"/>
      <c r="E19" s="115" t="s">
        <v>224</v>
      </c>
      <c r="F19" s="29"/>
      <c r="G19" s="29" t="s">
        <v>237</v>
      </c>
      <c r="H19" s="29"/>
      <c r="I19" s="29"/>
      <c r="J19" s="29"/>
      <c r="K19" s="115" t="s">
        <v>227</v>
      </c>
      <c r="L19" s="29"/>
      <c r="M19" s="29"/>
      <c r="N19" s="29"/>
      <c r="O19" s="115" t="s">
        <v>157</v>
      </c>
      <c r="P19" s="29"/>
      <c r="Q19" s="293"/>
      <c r="R19" s="74"/>
    </row>
    <row r="20" spans="1:21" ht="13.8" thickBot="1">
      <c r="A20" s="391"/>
      <c r="B20" s="36"/>
      <c r="C20" s="312" t="s">
        <v>290</v>
      </c>
      <c r="D20" s="36"/>
      <c r="E20" s="312" t="s">
        <v>226</v>
      </c>
      <c r="F20" s="36"/>
      <c r="G20" s="36" t="s">
        <v>251</v>
      </c>
      <c r="H20" s="36"/>
      <c r="I20" s="36"/>
      <c r="J20" s="36"/>
      <c r="K20" s="312" t="s">
        <v>239</v>
      </c>
      <c r="L20" s="36"/>
      <c r="M20" s="36"/>
      <c r="N20" s="36"/>
      <c r="O20" s="312" t="s">
        <v>221</v>
      </c>
      <c r="P20" s="36"/>
      <c r="Q20" s="296"/>
      <c r="R20" s="74"/>
    </row>
    <row r="21" spans="1:21">
      <c r="A21" s="97"/>
      <c r="B21" s="97"/>
      <c r="C21" s="97"/>
      <c r="D21" s="97"/>
      <c r="E21" s="97"/>
      <c r="F21" s="97"/>
      <c r="G21" s="97"/>
      <c r="H21" s="97"/>
      <c r="I21" s="97"/>
      <c r="J21" s="97"/>
      <c r="K21" s="97"/>
      <c r="L21" s="97"/>
      <c r="M21" s="97"/>
      <c r="N21" s="97"/>
      <c r="O21" s="97"/>
      <c r="P21" s="97"/>
      <c r="Q21" s="297"/>
      <c r="R21" s="74"/>
    </row>
    <row r="22" spans="1:21">
      <c r="A22" s="115" t="s">
        <v>228</v>
      </c>
      <c r="B22" s="29"/>
      <c r="C22" s="115" t="s">
        <v>262</v>
      </c>
      <c r="D22" s="29"/>
      <c r="E22" s="115" t="s">
        <v>287</v>
      </c>
      <c r="F22" s="29"/>
      <c r="G22" s="319" t="s">
        <v>231</v>
      </c>
      <c r="H22" s="29"/>
      <c r="I22" s="115"/>
      <c r="J22" s="115"/>
      <c r="K22" s="115" t="s">
        <v>252</v>
      </c>
      <c r="L22" s="29"/>
      <c r="M22" s="115"/>
      <c r="N22" s="29"/>
      <c r="O22" s="115" t="s">
        <v>155</v>
      </c>
      <c r="P22" s="29"/>
      <c r="Q22" s="115" t="s">
        <v>282</v>
      </c>
      <c r="R22" s="74"/>
    </row>
    <row r="23" spans="1:21">
      <c r="A23" s="115" t="s">
        <v>229</v>
      </c>
      <c r="B23" s="29"/>
      <c r="C23" s="115" t="s">
        <v>230</v>
      </c>
      <c r="D23" s="29"/>
      <c r="E23" s="116" t="s">
        <v>226</v>
      </c>
      <c r="F23" s="29"/>
      <c r="G23" s="292" t="s">
        <v>238</v>
      </c>
      <c r="H23" s="29"/>
      <c r="I23" s="29"/>
      <c r="J23" s="29"/>
      <c r="K23" s="29" t="s">
        <v>227</v>
      </c>
      <c r="L23" s="29"/>
      <c r="M23" s="115" t="s">
        <v>177</v>
      </c>
      <c r="N23" s="29"/>
      <c r="O23" s="29" t="s">
        <v>159</v>
      </c>
      <c r="P23" s="29"/>
      <c r="Q23" s="115" t="s">
        <v>282</v>
      </c>
      <c r="R23" s="74"/>
    </row>
    <row r="24" spans="1:21">
      <c r="A24" s="115" t="s">
        <v>208</v>
      </c>
      <c r="B24" s="29"/>
      <c r="C24" s="318" t="s">
        <v>234</v>
      </c>
      <c r="D24" s="29"/>
      <c r="E24" s="116" t="s">
        <v>287</v>
      </c>
      <c r="F24" s="29"/>
      <c r="G24" s="319" t="s">
        <v>231</v>
      </c>
      <c r="H24" s="29"/>
      <c r="I24" s="115"/>
      <c r="J24" s="29"/>
      <c r="K24" s="29" t="s">
        <v>153</v>
      </c>
      <c r="L24" s="29"/>
      <c r="M24" s="115" t="s">
        <v>269</v>
      </c>
      <c r="N24" s="29"/>
      <c r="O24" s="115" t="s">
        <v>176</v>
      </c>
      <c r="P24" s="29"/>
      <c r="Q24" s="115" t="s">
        <v>277</v>
      </c>
      <c r="R24" s="74"/>
    </row>
    <row r="25" spans="1:21">
      <c r="A25" s="115" t="s">
        <v>209</v>
      </c>
      <c r="B25" s="29"/>
      <c r="C25" s="115" t="s">
        <v>248</v>
      </c>
      <c r="D25" s="29"/>
      <c r="E25" s="115" t="s">
        <v>226</v>
      </c>
      <c r="F25" s="29"/>
      <c r="G25" t="s">
        <v>250</v>
      </c>
      <c r="H25" s="29"/>
      <c r="I25" s="29"/>
      <c r="J25" s="29"/>
      <c r="K25" s="29" t="s">
        <v>239</v>
      </c>
      <c r="L25" s="29"/>
      <c r="M25" s="115" t="s">
        <v>316</v>
      </c>
      <c r="N25" s="29"/>
      <c r="O25" s="115" t="s">
        <v>159</v>
      </c>
      <c r="P25" s="29"/>
      <c r="Q25" s="115"/>
      <c r="R25" s="74"/>
    </row>
    <row r="26" spans="1:21">
      <c r="A26" s="115" t="s">
        <v>210</v>
      </c>
      <c r="B26" s="29"/>
      <c r="C26" s="115" t="s">
        <v>233</v>
      </c>
      <c r="D26" s="29"/>
      <c r="E26" s="115" t="s">
        <v>288</v>
      </c>
      <c r="F26" s="29"/>
      <c r="G26" s="292" t="s">
        <v>174</v>
      </c>
      <c r="H26" s="29"/>
      <c r="I26" s="29"/>
      <c r="J26" s="29"/>
      <c r="K26" s="115"/>
      <c r="L26" s="29"/>
      <c r="M26" s="29" t="s">
        <v>267</v>
      </c>
      <c r="N26" s="29"/>
      <c r="O26" s="29" t="s">
        <v>155</v>
      </c>
      <c r="P26" s="29"/>
      <c r="Q26" s="292"/>
      <c r="R26" s="74"/>
    </row>
    <row r="27" spans="1:21">
      <c r="A27" s="115" t="s">
        <v>211</v>
      </c>
      <c r="B27" s="29"/>
      <c r="C27" s="115" t="s">
        <v>163</v>
      </c>
      <c r="D27" s="29"/>
      <c r="E27" s="115" t="s">
        <v>289</v>
      </c>
      <c r="F27" s="29"/>
      <c r="G27" s="292" t="s">
        <v>250</v>
      </c>
      <c r="H27" s="29"/>
      <c r="I27" s="29"/>
      <c r="J27" s="29"/>
      <c r="K27" s="29" t="s">
        <v>239</v>
      </c>
      <c r="L27" s="29"/>
      <c r="M27" s="115" t="s">
        <v>316</v>
      </c>
      <c r="N27" s="29"/>
      <c r="O27" s="29" t="s">
        <v>155</v>
      </c>
      <c r="P27" s="29"/>
      <c r="Q27" s="292"/>
      <c r="R27" s="74"/>
    </row>
    <row r="28" spans="1:21">
      <c r="A28" s="115" t="s">
        <v>392</v>
      </c>
      <c r="B28" s="29"/>
      <c r="C28" s="115" t="s">
        <v>230</v>
      </c>
      <c r="D28" s="29"/>
      <c r="E28" s="115" t="s">
        <v>226</v>
      </c>
      <c r="F28" s="29"/>
      <c r="G28" s="292" t="s">
        <v>231</v>
      </c>
      <c r="H28" s="29"/>
      <c r="I28" s="29"/>
      <c r="J28" s="29"/>
      <c r="K28" s="115" t="s">
        <v>227</v>
      </c>
      <c r="L28" s="29"/>
      <c r="M28" s="29" t="s">
        <v>177</v>
      </c>
      <c r="N28" s="29"/>
      <c r="O28" s="115" t="s">
        <v>159</v>
      </c>
      <c r="P28" s="29"/>
      <c r="Q28" s="292" t="s">
        <v>282</v>
      </c>
      <c r="R28" s="74"/>
    </row>
    <row r="29" spans="1:21">
      <c r="A29" s="29" t="s">
        <v>49</v>
      </c>
      <c r="B29" s="29"/>
      <c r="C29" s="122"/>
      <c r="D29" s="29"/>
      <c r="E29" s="110"/>
      <c r="F29" s="29"/>
      <c r="G29" s="29"/>
      <c r="H29" s="29"/>
      <c r="I29" s="29"/>
      <c r="J29" s="29"/>
      <c r="K29" s="29"/>
      <c r="L29" s="29"/>
      <c r="M29" s="29"/>
      <c r="N29" s="29"/>
      <c r="O29" s="29"/>
      <c r="P29" s="29"/>
      <c r="Q29" s="293"/>
      <c r="R29" s="74"/>
    </row>
    <row r="30" spans="1:21">
      <c r="R30" s="74"/>
    </row>
    <row r="31" spans="1:21">
      <c r="A31" s="109" t="s">
        <v>63</v>
      </c>
      <c r="B31" s="109"/>
      <c r="C31" s="109"/>
      <c r="D31" s="109"/>
      <c r="E31" s="109"/>
      <c r="F31" s="109"/>
      <c r="G31" s="109"/>
      <c r="H31" s="109"/>
      <c r="I31" s="109"/>
      <c r="J31" s="109"/>
      <c r="K31" s="109"/>
      <c r="L31" s="109"/>
      <c r="M31" s="109"/>
      <c r="N31" s="109"/>
      <c r="O31" s="109"/>
      <c r="P31" s="109"/>
      <c r="Q31" s="298"/>
      <c r="R31" s="74"/>
    </row>
    <row r="32" spans="1:21">
      <c r="A32" s="114" t="s">
        <v>314</v>
      </c>
      <c r="B32" s="109"/>
      <c r="C32" s="109"/>
      <c r="D32" s="109"/>
      <c r="E32" s="109"/>
      <c r="F32" s="109"/>
      <c r="G32" s="109"/>
      <c r="H32" s="109"/>
      <c r="I32" s="109"/>
      <c r="J32" s="109"/>
      <c r="K32" s="109" t="s">
        <v>257</v>
      </c>
      <c r="L32" s="109"/>
      <c r="M32" s="114"/>
      <c r="N32" s="109"/>
      <c r="O32" s="109" t="s">
        <v>315</v>
      </c>
      <c r="P32" s="109"/>
      <c r="Q32" s="298"/>
      <c r="R32" s="74"/>
    </row>
    <row r="33" spans="1:18">
      <c r="A33" s="114" t="s">
        <v>314</v>
      </c>
      <c r="B33" s="109"/>
      <c r="C33" s="109"/>
      <c r="D33" s="109"/>
      <c r="E33" s="109"/>
      <c r="F33" s="109"/>
      <c r="G33" s="109"/>
      <c r="H33" s="109"/>
      <c r="I33" s="109"/>
      <c r="J33" s="109"/>
      <c r="K33" s="109" t="s">
        <v>227</v>
      </c>
      <c r="L33" s="109"/>
      <c r="M33" s="109"/>
      <c r="N33" s="109"/>
      <c r="O33" s="109" t="s">
        <v>265</v>
      </c>
      <c r="P33" s="109"/>
      <c r="Q33" s="298"/>
      <c r="R33" s="74"/>
    </row>
    <row r="34" spans="1:18">
      <c r="A34" s="114" t="s">
        <v>258</v>
      </c>
      <c r="B34" s="109"/>
      <c r="C34" s="109"/>
      <c r="D34" s="109"/>
      <c r="E34" s="109"/>
      <c r="F34" s="109"/>
      <c r="G34" s="109"/>
      <c r="H34" s="109"/>
      <c r="I34" s="109"/>
      <c r="J34" s="109"/>
      <c r="K34" s="109" t="s">
        <v>252</v>
      </c>
      <c r="L34" s="109"/>
      <c r="M34" s="114"/>
      <c r="N34" s="109"/>
      <c r="O34" s="109" t="s">
        <v>309</v>
      </c>
      <c r="P34" s="109"/>
      <c r="Q34" s="298"/>
      <c r="R34" s="74"/>
    </row>
    <row r="35" spans="1:18">
      <c r="A35" s="114" t="s">
        <v>243</v>
      </c>
      <c r="B35" s="109"/>
      <c r="C35" s="109"/>
      <c r="D35" s="109"/>
      <c r="E35" s="109" t="s">
        <v>304</v>
      </c>
      <c r="F35" s="109"/>
      <c r="G35" s="109"/>
      <c r="H35" s="109"/>
      <c r="I35" s="109"/>
      <c r="J35" s="109"/>
      <c r="K35" s="109"/>
      <c r="L35" s="109"/>
      <c r="M35" s="109"/>
      <c r="N35" s="109"/>
      <c r="O35" s="109" t="s">
        <v>310</v>
      </c>
      <c r="P35" s="109"/>
      <c r="Q35" s="298"/>
      <c r="R35" s="74"/>
    </row>
    <row r="36" spans="1:18">
      <c r="A36" s="114" t="s">
        <v>245</v>
      </c>
      <c r="B36" s="109"/>
      <c r="C36" s="109"/>
      <c r="D36" s="109"/>
      <c r="E36" s="109"/>
      <c r="F36" s="109"/>
      <c r="G36" s="109"/>
      <c r="H36" s="109"/>
      <c r="I36" s="109"/>
      <c r="J36" s="109"/>
      <c r="K36" s="109"/>
      <c r="L36" s="109"/>
      <c r="M36" s="109"/>
      <c r="N36" s="109"/>
      <c r="O36" s="109" t="s">
        <v>311</v>
      </c>
      <c r="P36" s="109"/>
      <c r="Q36" s="298"/>
      <c r="R36" s="74"/>
    </row>
    <row r="37" spans="1:18">
      <c r="A37" s="109" t="s">
        <v>312</v>
      </c>
      <c r="B37" s="109"/>
      <c r="C37" s="109"/>
      <c r="D37" s="109"/>
      <c r="E37" s="109"/>
      <c r="F37" s="109"/>
      <c r="G37" s="109"/>
      <c r="H37" s="109"/>
      <c r="I37" s="109"/>
      <c r="J37" s="109"/>
      <c r="K37" s="109"/>
      <c r="L37" s="109"/>
      <c r="M37" s="109"/>
      <c r="N37" s="109"/>
      <c r="O37" s="109" t="s">
        <v>313</v>
      </c>
      <c r="P37" s="109"/>
      <c r="Q37" s="298"/>
      <c r="R37" s="74"/>
    </row>
    <row r="38" spans="1:18">
      <c r="A38" s="114" t="s">
        <v>387</v>
      </c>
      <c r="B38" s="109"/>
      <c r="C38" s="109"/>
      <c r="D38" s="109"/>
      <c r="E38" s="109"/>
      <c r="F38" s="114" t="s">
        <v>388</v>
      </c>
      <c r="G38" s="109"/>
      <c r="H38" s="109"/>
      <c r="I38" s="109"/>
      <c r="J38" s="109"/>
      <c r="K38" s="109"/>
      <c r="L38" s="109"/>
      <c r="M38" s="109"/>
      <c r="N38" s="109"/>
      <c r="O38" s="109"/>
      <c r="P38" s="109"/>
      <c r="Q38" s="298"/>
    </row>
    <row r="39" spans="1:18">
      <c r="A39" s="109" t="s">
        <v>305</v>
      </c>
      <c r="B39" s="109"/>
      <c r="C39" s="109" t="s">
        <v>306</v>
      </c>
      <c r="D39" s="109"/>
      <c r="E39" s="109"/>
      <c r="F39" s="109"/>
      <c r="G39" s="109"/>
      <c r="H39" s="109"/>
      <c r="I39" s="109"/>
      <c r="J39" s="109"/>
      <c r="K39" s="109"/>
      <c r="L39" s="109"/>
      <c r="M39" s="109"/>
      <c r="N39" s="109"/>
      <c r="O39" s="109"/>
      <c r="P39" s="109"/>
      <c r="Q39" s="298"/>
    </row>
    <row r="40" spans="1:18">
      <c r="A40" s="109" t="s">
        <v>305</v>
      </c>
      <c r="B40" s="109"/>
      <c r="C40" s="109" t="s">
        <v>307</v>
      </c>
      <c r="D40" s="109"/>
      <c r="E40" s="109"/>
      <c r="F40" s="109"/>
      <c r="G40" s="109"/>
      <c r="H40" s="109"/>
      <c r="I40" s="109"/>
      <c r="J40" s="109"/>
      <c r="K40" s="109"/>
      <c r="L40" s="109"/>
      <c r="M40" s="109"/>
      <c r="N40" s="109"/>
      <c r="O40" s="109"/>
      <c r="P40" s="109"/>
      <c r="Q40" s="298"/>
    </row>
    <row r="42" spans="1:18">
      <c r="C42" t="s">
        <v>64</v>
      </c>
    </row>
  </sheetData>
  <mergeCells count="1">
    <mergeCell ref="A17:A20"/>
  </mergeCells>
  <pageMargins left="0.57999999999999996" right="0.56999999999999995" top="1" bottom="1" header="0.5" footer="0.5"/>
  <pageSetup paperSize="9" scale="83" orientation="landscape" horizontalDpi="360" verticalDpi="360" r:id="rId1"/>
  <headerFooter alignWithMargins="0">
    <oddHeader>&amp;LMens Declaration
match 1&amp;CVets Southern League 2013
&amp;RMay</oddHeader>
    <oddFooter>&amp;L&amp;F&amp;R&amp;D</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39"/>
  <sheetViews>
    <sheetView view="pageLayout" topLeftCell="A5" zoomScaleNormal="115" workbookViewId="0">
      <selection activeCell="O23" activeCellId="3" sqref="O5 O15 O19 O23"/>
    </sheetView>
  </sheetViews>
  <sheetFormatPr defaultRowHeight="13.2"/>
  <cols>
    <col min="1" max="1" width="15.33203125" bestFit="1" customWidth="1"/>
    <col min="2" max="2" width="1" customWidth="1"/>
    <col min="3" max="3" width="18.33203125" customWidth="1"/>
    <col min="4" max="4" width="1.109375" customWidth="1"/>
    <col min="5" max="5" width="17.6640625" bestFit="1" customWidth="1"/>
    <col min="6" max="6" width="1.109375" customWidth="1"/>
    <col min="7" max="7" width="16.88671875" bestFit="1" customWidth="1"/>
    <col min="8" max="8" width="0.88671875" customWidth="1"/>
    <col min="9" max="9" width="17.44140625" customWidth="1"/>
    <col min="10" max="10" width="1.109375" customWidth="1"/>
    <col min="11" max="11" width="16.44140625" customWidth="1"/>
    <col min="12" max="12" width="1" customWidth="1"/>
    <col min="13" max="13" width="16.44140625" bestFit="1" customWidth="1"/>
    <col min="14" max="14" width="0.88671875" customWidth="1"/>
    <col min="15" max="15" width="14.5546875" bestFit="1" customWidth="1"/>
    <col min="16" max="16" width="1.44140625" customWidth="1"/>
    <col min="17" max="17" width="16.109375" bestFit="1" customWidth="1"/>
    <col min="18" max="18" width="1.88671875" customWidth="1"/>
  </cols>
  <sheetData>
    <row r="1" spans="1:18" s="107" customFormat="1" ht="22.5" customHeight="1">
      <c r="A1" s="100" t="s">
        <v>2</v>
      </c>
      <c r="B1" s="108"/>
      <c r="C1" s="102" t="s">
        <v>82</v>
      </c>
      <c r="D1" s="102"/>
      <c r="E1" s="102" t="s">
        <v>83</v>
      </c>
      <c r="F1" s="103"/>
      <c r="G1" s="102" t="s">
        <v>249</v>
      </c>
      <c r="H1" s="103"/>
      <c r="I1" s="104" t="s">
        <v>92</v>
      </c>
      <c r="J1" s="103"/>
      <c r="K1" s="104" t="s">
        <v>84</v>
      </c>
      <c r="L1" s="103"/>
      <c r="M1" s="104" t="s">
        <v>85</v>
      </c>
      <c r="N1" s="103"/>
      <c r="O1" s="102" t="s">
        <v>86</v>
      </c>
      <c r="P1" s="306"/>
      <c r="Q1" s="102" t="s">
        <v>87</v>
      </c>
      <c r="R1" s="304"/>
    </row>
    <row r="2" spans="1:18" ht="14.4" thickBot="1">
      <c r="A2" s="31"/>
      <c r="B2" s="29"/>
      <c r="C2" s="27" t="s">
        <v>93</v>
      </c>
      <c r="D2" s="29"/>
      <c r="E2" s="27" t="s">
        <v>95</v>
      </c>
      <c r="F2" s="29"/>
      <c r="G2" s="27" t="s">
        <v>94</v>
      </c>
      <c r="H2" s="29"/>
      <c r="I2" s="27" t="s">
        <v>96</v>
      </c>
      <c r="J2" s="29"/>
      <c r="K2" s="27" t="s">
        <v>97</v>
      </c>
      <c r="L2" s="29"/>
      <c r="M2" s="28" t="s">
        <v>98</v>
      </c>
      <c r="N2" s="29"/>
      <c r="O2" s="111" t="s">
        <v>99</v>
      </c>
      <c r="P2" s="293"/>
      <c r="Q2" s="308" t="s">
        <v>100</v>
      </c>
      <c r="R2" s="74"/>
    </row>
    <row r="3" spans="1:18" ht="16.2">
      <c r="A3" s="31" t="s">
        <v>21</v>
      </c>
      <c r="B3" s="38"/>
      <c r="C3" s="112"/>
      <c r="D3" s="38"/>
      <c r="E3" s="112"/>
      <c r="F3" s="38"/>
      <c r="G3" s="112"/>
      <c r="H3" s="38"/>
      <c r="I3" s="113"/>
      <c r="J3" s="38"/>
      <c r="K3" s="112"/>
      <c r="L3" s="38"/>
      <c r="M3" s="112"/>
      <c r="N3" s="38"/>
      <c r="O3" s="113"/>
      <c r="P3" s="307"/>
      <c r="Q3" s="309"/>
      <c r="R3" s="74"/>
    </row>
    <row r="4" spans="1:18">
      <c r="A4" s="30" t="s">
        <v>192</v>
      </c>
      <c r="B4" s="29"/>
      <c r="C4" s="115"/>
      <c r="D4" s="29"/>
      <c r="E4" s="29" t="s">
        <v>147</v>
      </c>
      <c r="F4" s="29"/>
      <c r="G4" s="29"/>
      <c r="H4" s="29"/>
      <c r="I4" s="115"/>
      <c r="J4" s="29"/>
      <c r="K4" s="115" t="s">
        <v>151</v>
      </c>
      <c r="L4" s="29"/>
      <c r="M4" s="115" t="s">
        <v>166</v>
      </c>
      <c r="N4" s="29"/>
      <c r="O4" s="115" t="s">
        <v>275</v>
      </c>
      <c r="P4" s="293"/>
      <c r="Q4" s="29"/>
      <c r="R4" s="74"/>
    </row>
    <row r="5" spans="1:18">
      <c r="A5" s="30" t="s">
        <v>193</v>
      </c>
      <c r="B5" s="29"/>
      <c r="C5" s="115" t="s">
        <v>171</v>
      </c>
      <c r="D5" s="29"/>
      <c r="E5" s="29" t="s">
        <v>146</v>
      </c>
      <c r="F5" s="29"/>
      <c r="G5" s="29"/>
      <c r="H5" s="29"/>
      <c r="I5" s="29" t="s">
        <v>168</v>
      </c>
      <c r="J5" s="29"/>
      <c r="K5" s="115" t="s">
        <v>283</v>
      </c>
      <c r="L5" s="29"/>
      <c r="M5" s="29"/>
      <c r="N5" s="29"/>
      <c r="O5" s="115" t="s">
        <v>395</v>
      </c>
      <c r="P5" s="293"/>
      <c r="Q5" s="29"/>
      <c r="R5" s="74"/>
    </row>
    <row r="6" spans="1:18">
      <c r="A6" s="30" t="s">
        <v>194</v>
      </c>
      <c r="B6" s="29"/>
      <c r="C6" s="115" t="s">
        <v>270</v>
      </c>
      <c r="D6" s="29"/>
      <c r="E6" s="29" t="s">
        <v>301</v>
      </c>
      <c r="F6" s="29"/>
      <c r="G6" s="29" t="s">
        <v>212</v>
      </c>
      <c r="H6" s="29"/>
      <c r="I6" s="29"/>
      <c r="J6" s="29"/>
      <c r="K6" s="115" t="s">
        <v>218</v>
      </c>
      <c r="L6" s="29"/>
      <c r="M6" s="29"/>
      <c r="N6" s="29"/>
      <c r="O6" s="29" t="s">
        <v>164</v>
      </c>
      <c r="P6" s="293"/>
      <c r="Q6" s="29"/>
      <c r="R6" s="74"/>
    </row>
    <row r="7" spans="1:18">
      <c r="A7" s="30" t="s">
        <v>195</v>
      </c>
      <c r="B7" s="29"/>
      <c r="C7" s="115" t="s">
        <v>173</v>
      </c>
      <c r="D7" s="29"/>
      <c r="E7" s="29" t="s">
        <v>144</v>
      </c>
      <c r="F7" s="29"/>
      <c r="G7" s="29"/>
      <c r="H7" s="29"/>
      <c r="I7" s="29"/>
      <c r="J7" s="29"/>
      <c r="K7" s="115" t="s">
        <v>149</v>
      </c>
      <c r="L7" s="29"/>
      <c r="M7" s="29" t="s">
        <v>272</v>
      </c>
      <c r="N7" s="29"/>
      <c r="O7" s="115" t="s">
        <v>215</v>
      </c>
      <c r="P7" s="293"/>
      <c r="Q7" s="29"/>
      <c r="R7" s="74"/>
    </row>
    <row r="8" spans="1:18">
      <c r="A8" s="30" t="s">
        <v>196</v>
      </c>
      <c r="B8" s="29"/>
      <c r="C8" s="115"/>
      <c r="D8" s="29"/>
      <c r="E8" s="29" t="s">
        <v>213</v>
      </c>
      <c r="F8" s="29"/>
      <c r="G8" s="29"/>
      <c r="H8" s="29"/>
      <c r="I8" s="29"/>
      <c r="J8" s="29"/>
      <c r="K8" s="318" t="s">
        <v>178</v>
      </c>
      <c r="L8" s="29"/>
      <c r="M8" s="29" t="s">
        <v>273</v>
      </c>
      <c r="N8" s="29"/>
      <c r="O8" s="115" t="s">
        <v>276</v>
      </c>
      <c r="P8" s="293"/>
      <c r="Q8" s="29"/>
      <c r="R8" s="74"/>
    </row>
    <row r="9" spans="1:18">
      <c r="A9" s="30" t="s">
        <v>197</v>
      </c>
      <c r="B9" s="29"/>
      <c r="C9" s="29" t="s">
        <v>173</v>
      </c>
      <c r="D9" s="29"/>
      <c r="E9" s="29" t="s">
        <v>301</v>
      </c>
      <c r="F9" s="29"/>
      <c r="G9" s="29" t="s">
        <v>212</v>
      </c>
      <c r="H9" s="29"/>
      <c r="I9" s="115" t="s">
        <v>168</v>
      </c>
      <c r="J9" s="29"/>
      <c r="K9" s="115" t="s">
        <v>218</v>
      </c>
      <c r="L9" s="29"/>
      <c r="M9" s="115" t="s">
        <v>274</v>
      </c>
      <c r="N9" s="29"/>
      <c r="O9" s="115" t="s">
        <v>165</v>
      </c>
      <c r="P9" s="293"/>
      <c r="Q9" s="29"/>
      <c r="R9" s="74"/>
    </row>
    <row r="10" spans="1:18">
      <c r="A10" s="30" t="s">
        <v>198</v>
      </c>
      <c r="B10" s="29"/>
      <c r="C10" s="115" t="s">
        <v>171</v>
      </c>
      <c r="D10" s="29"/>
      <c r="E10" s="29" t="s">
        <v>147</v>
      </c>
      <c r="F10" s="29"/>
      <c r="G10" s="29"/>
      <c r="H10" s="29"/>
      <c r="I10" s="115" t="s">
        <v>246</v>
      </c>
      <c r="J10" s="29"/>
      <c r="K10" s="29"/>
      <c r="L10" s="29"/>
      <c r="M10" s="115" t="s">
        <v>166</v>
      </c>
      <c r="N10" s="29"/>
      <c r="O10" s="115" t="s">
        <v>275</v>
      </c>
      <c r="P10" s="293"/>
      <c r="Q10" s="29"/>
      <c r="R10" s="74"/>
    </row>
    <row r="11" spans="1:18">
      <c r="A11" s="30" t="s">
        <v>140</v>
      </c>
      <c r="B11" s="29"/>
      <c r="C11" s="115"/>
      <c r="D11" s="29"/>
      <c r="E11" s="29" t="s">
        <v>144</v>
      </c>
      <c r="F11" s="29"/>
      <c r="G11" s="29"/>
      <c r="H11" s="29"/>
      <c r="I11" s="115"/>
      <c r="J11" s="29"/>
      <c r="K11" s="115" t="s">
        <v>148</v>
      </c>
      <c r="L11" s="29"/>
      <c r="M11" s="29" t="s">
        <v>272</v>
      </c>
      <c r="N11" s="29"/>
      <c r="O11" s="29"/>
      <c r="P11" s="293"/>
      <c r="Q11" s="29"/>
      <c r="R11" s="74"/>
    </row>
    <row r="12" spans="1:18">
      <c r="A12" s="30" t="s">
        <v>199</v>
      </c>
      <c r="B12" s="29"/>
      <c r="C12" s="115" t="s">
        <v>219</v>
      </c>
      <c r="D12" s="29"/>
      <c r="E12" s="29" t="s">
        <v>145</v>
      </c>
      <c r="F12" s="29"/>
      <c r="G12" s="29"/>
      <c r="H12" s="29"/>
      <c r="I12" s="115" t="s">
        <v>168</v>
      </c>
      <c r="J12" s="29"/>
      <c r="K12" s="115" t="s">
        <v>150</v>
      </c>
      <c r="L12" s="29"/>
      <c r="M12" s="29" t="s">
        <v>167</v>
      </c>
      <c r="N12" s="29"/>
      <c r="O12" s="29" t="s">
        <v>297</v>
      </c>
      <c r="P12" s="293"/>
      <c r="Q12" s="29"/>
      <c r="R12" s="74"/>
    </row>
    <row r="13" spans="1:18">
      <c r="A13" s="30" t="s">
        <v>200</v>
      </c>
      <c r="B13" s="29"/>
      <c r="C13" s="115" t="s">
        <v>271</v>
      </c>
      <c r="D13" s="29"/>
      <c r="E13" s="29" t="s">
        <v>213</v>
      </c>
      <c r="F13" s="29"/>
      <c r="G13" s="29"/>
      <c r="H13" s="29"/>
      <c r="I13" s="29"/>
      <c r="J13" s="29"/>
      <c r="K13" s="115" t="s">
        <v>178</v>
      </c>
      <c r="L13" s="29"/>
      <c r="M13" s="29" t="s">
        <v>273</v>
      </c>
      <c r="N13" s="29"/>
      <c r="O13" s="29" t="s">
        <v>276</v>
      </c>
      <c r="P13" s="293"/>
      <c r="Q13" s="29"/>
      <c r="R13" s="74"/>
    </row>
    <row r="14" spans="1:18">
      <c r="A14" s="30" t="s">
        <v>201</v>
      </c>
      <c r="B14" s="29"/>
      <c r="C14" s="115" t="s">
        <v>219</v>
      </c>
      <c r="D14" s="29"/>
      <c r="E14" s="29" t="s">
        <v>302</v>
      </c>
      <c r="F14" s="29"/>
      <c r="G14" s="29"/>
      <c r="H14" s="29"/>
      <c r="I14" s="29" t="s">
        <v>168</v>
      </c>
      <c r="J14" s="29"/>
      <c r="K14" s="115" t="s">
        <v>284</v>
      </c>
      <c r="L14" s="29"/>
      <c r="M14" s="29" t="s">
        <v>274</v>
      </c>
      <c r="N14" s="29"/>
      <c r="O14" s="115" t="s">
        <v>165</v>
      </c>
      <c r="P14" s="293"/>
      <c r="Q14" s="29"/>
      <c r="R14" s="74"/>
    </row>
    <row r="15" spans="1:18" ht="13.8" thickBot="1">
      <c r="A15" s="118" t="s">
        <v>202</v>
      </c>
      <c r="B15" s="32"/>
      <c r="C15" s="116" t="s">
        <v>219</v>
      </c>
      <c r="D15" s="32"/>
      <c r="E15" s="32" t="s">
        <v>303</v>
      </c>
      <c r="F15" s="32"/>
      <c r="G15" s="32"/>
      <c r="H15" s="32"/>
      <c r="I15" s="29" t="s">
        <v>169</v>
      </c>
      <c r="J15" s="32"/>
      <c r="K15" s="116" t="s">
        <v>149</v>
      </c>
      <c r="L15" s="32"/>
      <c r="M15" s="32"/>
      <c r="N15" s="32"/>
      <c r="O15" s="116" t="s">
        <v>395</v>
      </c>
      <c r="P15" s="294"/>
      <c r="Q15" s="115"/>
      <c r="R15" s="74"/>
    </row>
    <row r="16" spans="1:18" s="5" customFormat="1">
      <c r="A16" s="120" t="s">
        <v>7</v>
      </c>
      <c r="B16" s="121"/>
      <c r="C16" s="121" t="str">
        <f>C1</f>
        <v>Birchfield</v>
      </c>
      <c r="D16" s="121"/>
      <c r="E16" s="121" t="str">
        <f>E1</f>
        <v>B &amp; R</v>
      </c>
      <c r="F16" s="121"/>
      <c r="G16" s="121" t="str">
        <f>G1</f>
        <v>Droitwich &amp; KSAC</v>
      </c>
      <c r="H16" s="121"/>
      <c r="I16" s="121" t="str">
        <f>I1</f>
        <v>DASH</v>
      </c>
      <c r="J16" s="121"/>
      <c r="K16" s="121" t="str">
        <f>K1</f>
        <v>Halesowen</v>
      </c>
      <c r="L16" s="121"/>
      <c r="M16" s="121" t="str">
        <f>M1</f>
        <v>Sparkhill</v>
      </c>
      <c r="N16" s="121"/>
      <c r="O16" s="121" t="str">
        <f>O1</f>
        <v>Worcester</v>
      </c>
      <c r="P16" s="301"/>
      <c r="Q16" s="31" t="str">
        <f>Q1</f>
        <v>MMAC</v>
      </c>
      <c r="R16" s="305"/>
    </row>
    <row r="17" spans="1:18" ht="12.75" customHeight="1">
      <c r="A17" s="392" t="s">
        <v>80</v>
      </c>
      <c r="B17" s="119"/>
      <c r="C17" s="313" t="s">
        <v>171</v>
      </c>
      <c r="D17" s="33"/>
      <c r="E17" s="33" t="s">
        <v>301</v>
      </c>
      <c r="F17" s="33"/>
      <c r="G17" s="33"/>
      <c r="H17" s="33"/>
      <c r="I17" s="33"/>
      <c r="J17" s="33"/>
      <c r="K17" s="33" t="s">
        <v>149</v>
      </c>
      <c r="L17" s="33"/>
      <c r="M17" s="29" t="s">
        <v>273</v>
      </c>
      <c r="N17" s="33"/>
      <c r="O17" s="313" t="s">
        <v>276</v>
      </c>
      <c r="P17" s="302"/>
      <c r="Q17" s="29"/>
      <c r="R17" s="74"/>
    </row>
    <row r="18" spans="1:18">
      <c r="A18" s="393"/>
      <c r="B18" s="34"/>
      <c r="C18" s="115" t="s">
        <v>270</v>
      </c>
      <c r="D18" s="29"/>
      <c r="E18" s="41" t="s">
        <v>144</v>
      </c>
      <c r="F18" s="29"/>
      <c r="G18" s="29"/>
      <c r="H18" s="29"/>
      <c r="I18" s="29"/>
      <c r="J18" s="29"/>
      <c r="K18" s="115" t="s">
        <v>283</v>
      </c>
      <c r="L18" s="29"/>
      <c r="M18" s="115" t="s">
        <v>274</v>
      </c>
      <c r="N18" s="29"/>
      <c r="O18" s="115" t="s">
        <v>165</v>
      </c>
      <c r="P18" s="293"/>
      <c r="Q18" s="29"/>
      <c r="R18" s="74"/>
    </row>
    <row r="19" spans="1:18">
      <c r="A19" s="393"/>
      <c r="B19" s="34"/>
      <c r="C19" s="115" t="s">
        <v>173</v>
      </c>
      <c r="D19" s="29"/>
      <c r="E19" s="29" t="s">
        <v>213</v>
      </c>
      <c r="F19" s="29"/>
      <c r="G19" s="29"/>
      <c r="H19" s="29"/>
      <c r="I19" s="29"/>
      <c r="J19" s="29"/>
      <c r="K19" s="29" t="s">
        <v>218</v>
      </c>
      <c r="L19" s="29"/>
      <c r="M19" s="29" t="s">
        <v>166</v>
      </c>
      <c r="N19" s="29"/>
      <c r="O19" s="115" t="s">
        <v>395</v>
      </c>
      <c r="P19" s="293"/>
      <c r="Q19" s="29"/>
      <c r="R19" s="74"/>
    </row>
    <row r="20" spans="1:18" ht="13.8" thickBot="1">
      <c r="A20" s="394"/>
      <c r="B20" s="35"/>
      <c r="C20" s="312" t="s">
        <v>219</v>
      </c>
      <c r="D20" s="36"/>
      <c r="E20" s="36" t="s">
        <v>146</v>
      </c>
      <c r="F20" s="36"/>
      <c r="G20" s="36"/>
      <c r="H20" s="36"/>
      <c r="I20" s="36"/>
      <c r="J20" s="36"/>
      <c r="K20" s="36" t="s">
        <v>178</v>
      </c>
      <c r="L20" s="36"/>
      <c r="M20" s="115" t="s">
        <v>167</v>
      </c>
      <c r="N20" s="36"/>
      <c r="O20" s="312" t="s">
        <v>215</v>
      </c>
      <c r="P20" s="296"/>
      <c r="Q20" s="29"/>
      <c r="R20" s="74"/>
    </row>
    <row r="21" spans="1:18">
      <c r="A21" s="37"/>
      <c r="B21" s="39"/>
      <c r="C21" s="39"/>
      <c r="D21" s="39"/>
      <c r="E21" s="39"/>
      <c r="F21" s="39"/>
      <c r="G21" s="39"/>
      <c r="H21" s="39"/>
      <c r="I21" s="39"/>
      <c r="J21" s="39"/>
      <c r="K21" s="39"/>
      <c r="L21" s="39"/>
      <c r="M21" s="39"/>
      <c r="N21" s="39"/>
      <c r="O21" s="39">
        <v>1</v>
      </c>
      <c r="P21" s="303"/>
      <c r="Q21" s="38"/>
      <c r="R21" s="74"/>
    </row>
    <row r="22" spans="1:18">
      <c r="A22" s="30" t="s">
        <v>203</v>
      </c>
      <c r="B22" s="29"/>
      <c r="C22" s="29"/>
      <c r="D22" s="29"/>
      <c r="E22" s="29" t="s">
        <v>213</v>
      </c>
      <c r="F22" s="29"/>
      <c r="G22" s="29"/>
      <c r="H22" s="29"/>
      <c r="I22" s="115"/>
      <c r="J22" s="29"/>
      <c r="K22" s="115"/>
      <c r="L22" s="29"/>
      <c r="M22" s="29"/>
      <c r="N22" s="29"/>
      <c r="O22" s="29" t="s">
        <v>164</v>
      </c>
      <c r="P22" s="293"/>
      <c r="Q22" s="29"/>
      <c r="R22" s="74"/>
    </row>
    <row r="23" spans="1:18">
      <c r="A23" s="30" t="s">
        <v>204</v>
      </c>
      <c r="B23" s="29"/>
      <c r="C23" s="29" t="s">
        <v>172</v>
      </c>
      <c r="D23" s="29"/>
      <c r="E23" s="29" t="s">
        <v>146</v>
      </c>
      <c r="F23" s="29"/>
      <c r="G23" s="29"/>
      <c r="H23" s="29"/>
      <c r="I23" s="29" t="s">
        <v>168</v>
      </c>
      <c r="J23" s="29"/>
      <c r="K23" s="29" t="s">
        <v>151</v>
      </c>
      <c r="L23" s="29"/>
      <c r="M23" s="29"/>
      <c r="N23" s="29"/>
      <c r="O23" s="29" t="s">
        <v>395</v>
      </c>
      <c r="P23" s="293"/>
      <c r="Q23" s="29"/>
      <c r="R23" s="74"/>
    </row>
    <row r="24" spans="1:18">
      <c r="A24" s="30" t="s">
        <v>205</v>
      </c>
      <c r="B24" s="29"/>
      <c r="C24" s="29" t="s">
        <v>172</v>
      </c>
      <c r="D24" s="29"/>
      <c r="E24" s="29" t="s">
        <v>146</v>
      </c>
      <c r="F24" s="29"/>
      <c r="G24" s="29"/>
      <c r="H24" s="29"/>
      <c r="I24" s="29" t="s">
        <v>168</v>
      </c>
      <c r="J24" s="29"/>
      <c r="K24" s="29" t="s">
        <v>151</v>
      </c>
      <c r="L24" s="29"/>
      <c r="M24" s="115" t="s">
        <v>236</v>
      </c>
      <c r="N24" s="29"/>
      <c r="O24" s="29" t="s">
        <v>391</v>
      </c>
      <c r="P24" s="292"/>
      <c r="Q24" s="115" t="s">
        <v>235</v>
      </c>
      <c r="R24" s="74"/>
    </row>
    <row r="25" spans="1:18">
      <c r="A25" s="30" t="s">
        <v>206</v>
      </c>
      <c r="B25" s="29"/>
      <c r="C25" s="29" t="s">
        <v>173</v>
      </c>
      <c r="D25" s="29"/>
      <c r="E25" s="29" t="s">
        <v>146</v>
      </c>
      <c r="F25" s="29"/>
      <c r="G25" s="29"/>
      <c r="H25" s="29"/>
      <c r="I25" s="29"/>
      <c r="J25" s="29"/>
      <c r="K25" s="29" t="s">
        <v>152</v>
      </c>
      <c r="L25" s="29"/>
      <c r="M25" s="115" t="s">
        <v>236</v>
      </c>
      <c r="N25" s="29"/>
      <c r="O25" s="29" t="s">
        <v>164</v>
      </c>
      <c r="P25" s="293"/>
      <c r="Q25" s="115" t="s">
        <v>235</v>
      </c>
      <c r="R25" s="74"/>
    </row>
    <row r="26" spans="1:18">
      <c r="A26" s="30" t="s">
        <v>207</v>
      </c>
      <c r="B26" s="29"/>
      <c r="C26" s="115" t="s">
        <v>270</v>
      </c>
      <c r="D26" s="29"/>
      <c r="E26" s="41" t="s">
        <v>144</v>
      </c>
      <c r="F26" s="29"/>
      <c r="G26" s="29"/>
      <c r="H26" s="29"/>
      <c r="I26" s="29"/>
      <c r="J26" s="29"/>
      <c r="K26" s="115" t="s">
        <v>150</v>
      </c>
      <c r="L26" s="29"/>
      <c r="M26" s="29" t="s">
        <v>175</v>
      </c>
      <c r="N26" s="29"/>
      <c r="O26" s="29" t="s">
        <v>164</v>
      </c>
      <c r="P26" s="293"/>
      <c r="Q26" s="29"/>
      <c r="R26" s="74"/>
    </row>
    <row r="27" spans="1:18">
      <c r="A27" s="30"/>
      <c r="B27" s="29"/>
      <c r="C27" s="29"/>
      <c r="D27" s="29"/>
      <c r="E27" s="29"/>
      <c r="F27" s="29"/>
      <c r="G27" s="29"/>
      <c r="H27" s="29"/>
      <c r="I27" s="29"/>
      <c r="J27" s="29"/>
      <c r="K27" s="29"/>
      <c r="L27" s="29"/>
      <c r="M27" s="29"/>
      <c r="N27" s="29"/>
      <c r="O27" s="115"/>
      <c r="P27" s="293"/>
      <c r="Q27" s="29"/>
      <c r="R27" s="74"/>
    </row>
    <row r="28" spans="1:18">
      <c r="A28" s="117" t="s">
        <v>69</v>
      </c>
      <c r="B28" s="29"/>
      <c r="C28" s="29"/>
      <c r="D28" s="29"/>
      <c r="E28" s="29"/>
      <c r="F28" s="29"/>
      <c r="G28" s="29"/>
      <c r="H28" s="29"/>
      <c r="I28" s="29"/>
      <c r="J28" s="29"/>
      <c r="K28" s="115"/>
      <c r="L28" s="29"/>
      <c r="M28" s="29"/>
      <c r="N28" s="29"/>
      <c r="O28" s="29"/>
      <c r="P28" s="293"/>
      <c r="Q28" s="29"/>
      <c r="R28" s="74"/>
    </row>
    <row r="29" spans="1:18">
      <c r="Q29" s="29"/>
      <c r="R29" s="74"/>
    </row>
    <row r="30" spans="1:18">
      <c r="A30" s="109" t="s">
        <v>63</v>
      </c>
      <c r="B30" s="109"/>
      <c r="C30" s="109"/>
      <c r="D30" s="109"/>
      <c r="E30" s="109"/>
      <c r="F30" s="109"/>
      <c r="G30" s="109"/>
      <c r="H30" s="109"/>
      <c r="I30" s="109"/>
      <c r="J30" s="109"/>
      <c r="K30" s="109"/>
      <c r="L30" s="109"/>
      <c r="M30" s="109"/>
      <c r="N30" s="109"/>
      <c r="O30" s="109"/>
      <c r="P30" s="298"/>
      <c r="Q30" s="109"/>
      <c r="R30" s="74"/>
    </row>
    <row r="31" spans="1:18">
      <c r="A31" s="109" t="s">
        <v>214</v>
      </c>
      <c r="B31" s="109"/>
      <c r="C31" s="109"/>
      <c r="D31" s="109"/>
      <c r="E31" s="109" t="s">
        <v>213</v>
      </c>
      <c r="F31" s="109"/>
      <c r="G31" s="109"/>
      <c r="H31" s="109"/>
      <c r="I31" s="109"/>
      <c r="J31" s="109"/>
      <c r="K31" s="109"/>
      <c r="L31" s="109"/>
      <c r="M31" s="109"/>
      <c r="N31" s="109"/>
      <c r="O31" s="109"/>
      <c r="P31" s="298"/>
      <c r="Q31" s="109"/>
      <c r="R31" s="74"/>
    </row>
    <row r="32" spans="1:18">
      <c r="A32" s="114" t="s">
        <v>217</v>
      </c>
      <c r="B32" s="109"/>
      <c r="C32" s="109"/>
      <c r="D32" s="109"/>
      <c r="E32" s="109" t="s">
        <v>213</v>
      </c>
      <c r="F32" s="109"/>
      <c r="G32" s="109"/>
      <c r="H32" s="109"/>
      <c r="I32" s="109"/>
      <c r="J32" s="109"/>
      <c r="K32" s="114" t="s">
        <v>298</v>
      </c>
      <c r="L32" s="109"/>
      <c r="M32" s="109"/>
      <c r="N32" s="109"/>
      <c r="O32" s="109"/>
      <c r="P32" s="298"/>
      <c r="Q32" s="109"/>
      <c r="R32" s="74"/>
    </row>
    <row r="33" spans="1:18">
      <c r="A33" s="114" t="s">
        <v>216</v>
      </c>
      <c r="B33" s="109"/>
      <c r="C33" s="109"/>
      <c r="D33" s="109"/>
      <c r="E33" s="109"/>
      <c r="F33" s="109"/>
      <c r="G33" s="109"/>
      <c r="H33" s="109"/>
      <c r="I33" s="109"/>
      <c r="J33" s="109"/>
      <c r="K33" s="109"/>
      <c r="L33" s="109"/>
      <c r="M33" s="109"/>
      <c r="N33" s="109"/>
      <c r="O33" s="109" t="s">
        <v>164</v>
      </c>
      <c r="P33" s="298"/>
      <c r="Q33" s="109"/>
      <c r="R33" s="74"/>
    </row>
    <row r="34" spans="1:18">
      <c r="A34" s="114" t="s">
        <v>247</v>
      </c>
      <c r="B34" s="109"/>
      <c r="C34" s="109"/>
      <c r="D34" s="109"/>
      <c r="E34" s="109"/>
      <c r="F34" s="109"/>
      <c r="G34" s="109"/>
      <c r="H34" s="109"/>
      <c r="I34" s="109"/>
      <c r="J34" s="109"/>
      <c r="K34" s="114" t="s">
        <v>299</v>
      </c>
      <c r="L34" s="109"/>
      <c r="M34" s="109"/>
      <c r="N34" s="109"/>
      <c r="O34" s="109" t="s">
        <v>275</v>
      </c>
      <c r="P34" s="298"/>
      <c r="Q34" s="109"/>
      <c r="R34" s="74"/>
    </row>
    <row r="35" spans="1:18">
      <c r="A35" s="114" t="s">
        <v>247</v>
      </c>
      <c r="B35" s="109"/>
      <c r="C35" s="109"/>
      <c r="D35" s="109"/>
      <c r="E35" s="109"/>
      <c r="F35" s="109"/>
      <c r="G35" s="109"/>
      <c r="H35" s="109"/>
      <c r="I35" s="109"/>
      <c r="J35" s="109"/>
      <c r="K35" s="109" t="s">
        <v>283</v>
      </c>
      <c r="L35" s="109"/>
      <c r="M35" s="109" t="s">
        <v>175</v>
      </c>
      <c r="N35" s="109"/>
      <c r="O35" s="109"/>
      <c r="P35" s="298"/>
      <c r="Q35" s="109"/>
      <c r="R35" s="74"/>
    </row>
    <row r="36" spans="1:18">
      <c r="A36" s="114" t="s">
        <v>217</v>
      </c>
      <c r="B36" s="109"/>
      <c r="C36" s="109"/>
      <c r="D36" s="109"/>
      <c r="E36" s="109"/>
      <c r="F36" s="109"/>
      <c r="G36" s="109"/>
      <c r="H36" s="109"/>
      <c r="I36" s="109"/>
      <c r="J36" s="109"/>
      <c r="K36" s="109" t="s">
        <v>300</v>
      </c>
      <c r="L36" s="109"/>
      <c r="M36" s="109"/>
      <c r="N36" s="109"/>
      <c r="O36" s="114"/>
      <c r="P36" s="298"/>
      <c r="Q36" s="109"/>
      <c r="R36" s="74"/>
    </row>
    <row r="37" spans="1:18">
      <c r="A37" s="109"/>
      <c r="B37" s="109"/>
      <c r="C37" s="109"/>
      <c r="D37" s="109"/>
      <c r="E37" s="109"/>
      <c r="F37" s="109"/>
      <c r="G37" s="109"/>
      <c r="H37" s="109"/>
      <c r="I37" s="109"/>
      <c r="J37" s="109"/>
      <c r="K37" s="109"/>
      <c r="L37" s="109"/>
      <c r="M37" s="109"/>
      <c r="N37" s="109"/>
      <c r="O37" s="114"/>
      <c r="P37" s="298"/>
      <c r="Q37" s="109"/>
      <c r="R37" s="74"/>
    </row>
    <row r="38" spans="1:18">
      <c r="R38" s="74"/>
    </row>
    <row r="39" spans="1:18">
      <c r="C39" t="s">
        <v>64</v>
      </c>
    </row>
  </sheetData>
  <sheetProtection selectLockedCells="1"/>
  <mergeCells count="1">
    <mergeCell ref="A17:A20"/>
  </mergeCells>
  <pageMargins left="0.75" right="0.75" top="1" bottom="1" header="0.5" footer="0.5"/>
  <pageSetup paperSize="9" scale="82" orientation="landscape" verticalDpi="360" r:id="rId1"/>
  <headerFooter alignWithMargins="0">
    <oddHeader>&amp;LWomens Declarations 
Match 1&amp;CSouthern vets  2013
&amp;RMay</oddHeader>
    <oddFooter>&amp;L&amp;F&amp;R&amp;D</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tabColor indexed="13"/>
  </sheetPr>
  <dimension ref="A1:V36"/>
  <sheetViews>
    <sheetView topLeftCell="L1" zoomScale="85" zoomScaleNormal="85" workbookViewId="0">
      <selection activeCell="S22" sqref="S22"/>
    </sheetView>
  </sheetViews>
  <sheetFormatPr defaultRowHeight="13.2"/>
  <cols>
    <col min="3" max="3" width="66.5546875" customWidth="1"/>
  </cols>
  <sheetData>
    <row r="1" spans="1:6" ht="87.75" customHeight="1">
      <c r="A1" s="395" t="s">
        <v>73</v>
      </c>
      <c r="B1" s="395"/>
      <c r="C1" s="395"/>
      <c r="D1" s="395"/>
      <c r="E1" s="395"/>
      <c r="F1" s="395"/>
    </row>
    <row r="2" spans="1:6" ht="18" customHeight="1">
      <c r="A2" s="44"/>
      <c r="B2" s="45"/>
      <c r="C2" s="44"/>
      <c r="D2" s="44"/>
      <c r="E2" s="44"/>
      <c r="F2" s="44"/>
    </row>
    <row r="3" spans="1:6" ht="17.399999999999999">
      <c r="A3" s="396" t="s">
        <v>24</v>
      </c>
      <c r="B3" s="396"/>
      <c r="C3" s="396"/>
      <c r="D3" s="396"/>
    </row>
    <row r="4" spans="1:6" ht="39" customHeight="1">
      <c r="A4" s="397" t="s">
        <v>25</v>
      </c>
      <c r="B4" s="46">
        <v>1</v>
      </c>
      <c r="C4" s="47" t="s">
        <v>26</v>
      </c>
    </row>
    <row r="5" spans="1:6" ht="18.600000000000001">
      <c r="A5" s="397"/>
      <c r="B5" s="46">
        <v>2</v>
      </c>
      <c r="C5" s="47" t="s">
        <v>42</v>
      </c>
    </row>
    <row r="6" spans="1:6" ht="37.200000000000003">
      <c r="A6" s="397"/>
      <c r="B6" s="46"/>
      <c r="C6" s="47" t="s">
        <v>59</v>
      </c>
    </row>
    <row r="7" spans="1:6" ht="18.600000000000001">
      <c r="A7" s="397"/>
      <c r="B7" s="46">
        <v>3</v>
      </c>
      <c r="C7" s="47" t="s">
        <v>27</v>
      </c>
    </row>
    <row r="8" spans="1:6" ht="76.8">
      <c r="A8" s="397"/>
      <c r="B8" s="46">
        <v>4</v>
      </c>
      <c r="C8" s="47" t="s">
        <v>51</v>
      </c>
    </row>
    <row r="9" spans="1:6" ht="19.5" customHeight="1">
      <c r="A9" s="397"/>
      <c r="B9" s="46">
        <v>5</v>
      </c>
      <c r="C9" s="47" t="s">
        <v>65</v>
      </c>
    </row>
    <row r="10" spans="1:6" ht="19.5" customHeight="1">
      <c r="A10" s="50"/>
      <c r="B10" s="46"/>
      <c r="C10" s="73" t="s">
        <v>48</v>
      </c>
    </row>
    <row r="11" spans="1:6" ht="96.6">
      <c r="A11" s="398" t="s">
        <v>28</v>
      </c>
      <c r="B11" s="46">
        <v>6</v>
      </c>
      <c r="C11" s="47" t="s">
        <v>60</v>
      </c>
    </row>
    <row r="12" spans="1:6" ht="37.200000000000003">
      <c r="A12" s="398"/>
      <c r="B12" s="46">
        <v>7</v>
      </c>
      <c r="C12" s="47" t="s">
        <v>29</v>
      </c>
    </row>
    <row r="13" spans="1:6" ht="19.5" customHeight="1">
      <c r="A13" s="400" t="s">
        <v>30</v>
      </c>
      <c r="B13" s="46">
        <v>8</v>
      </c>
      <c r="C13" s="47" t="s">
        <v>31</v>
      </c>
    </row>
    <row r="14" spans="1:6" ht="37.200000000000003">
      <c r="A14" s="400"/>
      <c r="B14" s="46">
        <v>9</v>
      </c>
      <c r="C14" s="47" t="s">
        <v>32</v>
      </c>
    </row>
    <row r="15" spans="1:6" ht="18.600000000000001">
      <c r="A15" s="400"/>
      <c r="B15" s="46">
        <v>10</v>
      </c>
      <c r="C15" s="47" t="s">
        <v>61</v>
      </c>
    </row>
    <row r="16" spans="1:6" ht="18.600000000000001">
      <c r="A16" s="400"/>
      <c r="B16" s="46">
        <v>11</v>
      </c>
      <c r="C16" s="47" t="s">
        <v>33</v>
      </c>
    </row>
    <row r="17" spans="1:22" ht="18.600000000000001">
      <c r="A17" s="400"/>
      <c r="B17" s="46">
        <v>12</v>
      </c>
      <c r="C17" s="47" t="s">
        <v>34</v>
      </c>
      <c r="M17" s="402" t="s">
        <v>74</v>
      </c>
      <c r="N17" s="402"/>
      <c r="O17" s="402"/>
      <c r="P17" s="402"/>
      <c r="Q17" s="402"/>
      <c r="R17" s="402"/>
      <c r="S17" s="402"/>
      <c r="T17" s="402"/>
      <c r="U17" s="402"/>
      <c r="V17" s="402"/>
    </row>
    <row r="18" spans="1:22" ht="19.8">
      <c r="A18" s="400"/>
      <c r="B18" s="46">
        <v>13</v>
      </c>
      <c r="C18" s="51" t="s">
        <v>35</v>
      </c>
      <c r="M18" s="399" t="s">
        <v>75</v>
      </c>
      <c r="N18" s="399"/>
      <c r="O18" s="399"/>
      <c r="P18" s="399"/>
      <c r="Q18" s="399"/>
      <c r="R18" s="399"/>
      <c r="S18" s="399"/>
      <c r="T18" s="399"/>
      <c r="U18" s="399"/>
    </row>
    <row r="19" spans="1:22" ht="19.5" customHeight="1">
      <c r="A19" s="401" t="s">
        <v>36</v>
      </c>
      <c r="B19" s="46">
        <v>14</v>
      </c>
      <c r="C19" s="47" t="s">
        <v>37</v>
      </c>
      <c r="M19" s="399" t="s">
        <v>75</v>
      </c>
      <c r="N19" s="399"/>
      <c r="O19" s="399"/>
      <c r="P19" s="399"/>
      <c r="Q19" s="399"/>
      <c r="R19" s="399"/>
      <c r="S19" s="399"/>
      <c r="T19" s="399"/>
      <c r="U19" s="399"/>
    </row>
    <row r="20" spans="1:22" ht="18.600000000000001">
      <c r="A20" s="401"/>
      <c r="B20" s="46">
        <v>15</v>
      </c>
      <c r="C20" s="47" t="s">
        <v>38</v>
      </c>
      <c r="M20" s="399" t="s">
        <v>76</v>
      </c>
      <c r="N20" s="399"/>
      <c r="O20" s="399"/>
      <c r="P20" s="399"/>
      <c r="Q20" s="399"/>
      <c r="R20" s="399"/>
      <c r="S20" s="399"/>
      <c r="T20" s="399"/>
      <c r="U20" s="399"/>
    </row>
    <row r="21" spans="1:22" ht="39.6">
      <c r="A21" s="401"/>
      <c r="B21" s="46">
        <v>16</v>
      </c>
      <c r="C21" s="47" t="s">
        <v>77</v>
      </c>
    </row>
    <row r="22" spans="1:22" ht="18.600000000000001">
      <c r="A22" s="401"/>
      <c r="B22" s="46">
        <v>17</v>
      </c>
      <c r="C22" s="47" t="s">
        <v>39</v>
      </c>
    </row>
    <row r="23" spans="1:22" ht="38.25" customHeight="1">
      <c r="A23" s="401"/>
      <c r="B23" s="46">
        <v>18</v>
      </c>
      <c r="C23" s="47" t="s">
        <v>52</v>
      </c>
    </row>
    <row r="24" spans="1:22" ht="37.200000000000003">
      <c r="A24" s="401"/>
      <c r="B24" s="46">
        <v>19</v>
      </c>
      <c r="C24" s="47" t="s">
        <v>43</v>
      </c>
    </row>
    <row r="25" spans="1:22" ht="18.600000000000001">
      <c r="A25" s="401"/>
      <c r="B25" s="46">
        <v>20</v>
      </c>
      <c r="C25" s="47" t="s">
        <v>47</v>
      </c>
    </row>
    <row r="26" spans="1:22" ht="18.600000000000001">
      <c r="A26" s="401"/>
      <c r="B26" s="46">
        <v>21</v>
      </c>
      <c r="C26" s="47" t="s">
        <v>39</v>
      </c>
    </row>
    <row r="27" spans="1:22" ht="18.600000000000001">
      <c r="B27" s="46">
        <v>22</v>
      </c>
      <c r="C27" s="47" t="s">
        <v>40</v>
      </c>
    </row>
    <row r="28" spans="1:22" ht="18.600000000000001">
      <c r="B28" s="46"/>
      <c r="C28" s="47"/>
    </row>
    <row r="29" spans="1:22" ht="18.600000000000001">
      <c r="B29" s="46"/>
      <c r="C29" s="48" t="s">
        <v>53</v>
      </c>
    </row>
    <row r="30" spans="1:22" ht="18.600000000000001">
      <c r="B30" s="46"/>
      <c r="C30" s="47"/>
    </row>
    <row r="31" spans="1:22" ht="18.600000000000001">
      <c r="B31" s="46"/>
      <c r="C31" s="49" t="s">
        <v>41</v>
      </c>
    </row>
    <row r="32" spans="1:22" ht="18.600000000000001">
      <c r="B32" s="46"/>
      <c r="C32" s="47"/>
    </row>
    <row r="33" spans="2:3" ht="37.200000000000003">
      <c r="B33" s="46"/>
      <c r="C33" s="47" t="s">
        <v>62</v>
      </c>
    </row>
    <row r="35" spans="2:3" ht="17.399999999999999">
      <c r="C35" s="101" t="s">
        <v>45</v>
      </c>
    </row>
    <row r="36" spans="2:3">
      <c r="C36" s="5" t="s">
        <v>50</v>
      </c>
    </row>
  </sheetData>
  <mergeCells count="10">
    <mergeCell ref="M20:U20"/>
    <mergeCell ref="A13:A18"/>
    <mergeCell ref="A19:A26"/>
    <mergeCell ref="M17:V17"/>
    <mergeCell ref="M18:U18"/>
    <mergeCell ref="A1:F1"/>
    <mergeCell ref="A3:D3"/>
    <mergeCell ref="A4:A9"/>
    <mergeCell ref="A11:A12"/>
    <mergeCell ref="M19:U19"/>
  </mergeCells>
  <pageMargins left="0.75" right="0.75" top="1" bottom="1" header="0.5" footer="0.5"/>
  <pageSetup paperSize="9"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8</vt:i4>
      </vt:variant>
    </vt:vector>
  </HeadingPairs>
  <TitlesOfParts>
    <vt:vector size="15" baseType="lpstr">
      <vt:lpstr>Results input</vt:lpstr>
      <vt:lpstr>Men</vt:lpstr>
      <vt:lpstr>Women</vt:lpstr>
      <vt:lpstr>Final Positions</vt:lpstr>
      <vt:lpstr>Men dec.</vt:lpstr>
      <vt:lpstr>women dec</vt:lpstr>
      <vt:lpstr>Read me 1st</vt:lpstr>
      <vt:lpstr>Men_sort_Area</vt:lpstr>
      <vt:lpstr>'Final Positions'!Print_Area</vt:lpstr>
      <vt:lpstr>Men!Print_Area</vt:lpstr>
      <vt:lpstr>'Men dec.'!Print_Area</vt:lpstr>
      <vt:lpstr>Women!Print_Area</vt:lpstr>
      <vt:lpstr>'women dec'!Print_Area</vt:lpstr>
      <vt:lpstr>R___N_lions</vt:lpstr>
      <vt:lpstr>Women_sort_area</vt:lpstr>
    </vt:vector>
  </TitlesOfParts>
  <Company>Cowley Clan PLC.</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Vets auto League score sheet</dc:title>
  <dc:creator>Cowleyclan</dc:creator>
  <cp:lastModifiedBy>Tom Morris</cp:lastModifiedBy>
  <cp:lastPrinted>2013-05-08T10:15:37Z</cp:lastPrinted>
  <dcterms:created xsi:type="dcterms:W3CDTF">2000-08-10T12:47:26Z</dcterms:created>
  <dcterms:modified xsi:type="dcterms:W3CDTF">2013-05-10T15:39:02Z</dcterms:modified>
</cp:coreProperties>
</file>